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ATA\Usuarios\DOC COM\DPTO. COMERCIAL\PRESUPUESTOS\ARCHIVO DE PRESUPUESTOS\ARCH PRESUP avanza\A3592 - Allsun\"/>
    </mc:Choice>
  </mc:AlternateContent>
  <xr:revisionPtr revIDLastSave="0" documentId="13_ncr:1_{EC826528-049F-4EAD-BFB1-D198436FF137}" xr6:coauthVersionLast="47" xr6:coauthVersionMax="47" xr10:uidLastSave="{00000000-0000-0000-0000-000000000000}"/>
  <bookViews>
    <workbookView xWindow="-120" yWindow="-120" windowWidth="29040" windowHeight="15840" xr2:uid="{C3F549FB-7800-4354-A8BB-183840E7221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 a="1"/>
  <c r="H17" i="1"/>
  <c r="H16" i="1"/>
  <c r="H12" i="1" a="1"/>
  <c r="H12" i="1"/>
  <c r="H10" i="1" a="1"/>
  <c r="H10" i="1"/>
  <c r="H5" i="1"/>
  <c r="H6" i="1" a="1"/>
  <c r="H6" i="1"/>
  <c r="K82" i="1"/>
  <c r="J82" i="1"/>
  <c r="H82" i="1"/>
  <c r="K81" i="1"/>
  <c r="J81" i="1"/>
  <c r="H81" i="1"/>
  <c r="K17" i="1"/>
  <c r="K12" i="1"/>
  <c r="K10" i="1"/>
  <c r="L10" i="1" s="1"/>
  <c r="J10" i="1"/>
  <c r="H39" i="1"/>
  <c r="L35" i="1"/>
  <c r="H35" i="1" a="1"/>
  <c r="H35" i="1"/>
  <c r="H31" i="1" a="1"/>
  <c r="H31" i="1"/>
  <c r="H28" i="1" a="1"/>
  <c r="H28" i="1"/>
  <c r="H24" i="1" a="1"/>
  <c r="H24" i="1"/>
  <c r="L89" i="1"/>
  <c r="L93" i="1"/>
  <c r="L96" i="1"/>
  <c r="G102" i="1"/>
  <c r="F102" i="1"/>
  <c r="H2" i="1"/>
  <c r="H83" i="1" a="1"/>
  <c r="H83" i="1"/>
  <c r="H55" i="1" a="1"/>
  <c r="H55" i="1"/>
  <c r="H60" i="1" a="1"/>
  <c r="H60" i="1"/>
  <c r="H48" i="1" a="1"/>
  <c r="H48" i="1"/>
  <c r="H43" i="1" a="1"/>
  <c r="H43" i="1"/>
  <c r="H75" i="1" a="1"/>
  <c r="H75" i="1"/>
  <c r="H70" i="1" a="1"/>
  <c r="H70" i="1"/>
  <c r="H65" i="1" a="1"/>
  <c r="H65" i="1"/>
  <c r="H96" i="1" a="1"/>
  <c r="H96" i="1"/>
  <c r="H93" i="1" a="1"/>
  <c r="H93" i="1"/>
  <c r="H89" i="1" a="1"/>
  <c r="H89" i="1"/>
  <c r="J75" i="1"/>
  <c r="K75" i="1"/>
  <c r="J60" i="1"/>
  <c r="K60" i="1" s="1"/>
  <c r="L60" i="1" s="1"/>
  <c r="J55" i="1"/>
  <c r="K55" i="1"/>
  <c r="L55" i="1" s="1"/>
  <c r="J89" i="1"/>
  <c r="J93" i="1"/>
  <c r="J96" i="1"/>
  <c r="J83" i="1"/>
  <c r="J70" i="1"/>
  <c r="J65" i="1"/>
  <c r="J48" i="1"/>
  <c r="J43" i="1"/>
  <c r="J28" i="1"/>
  <c r="J31" i="1"/>
  <c r="J35" i="1"/>
  <c r="J39" i="1"/>
  <c r="J24" i="1"/>
  <c r="J6" i="1"/>
  <c r="J12" i="1"/>
  <c r="J16" i="1"/>
  <c r="J17" i="1"/>
  <c r="J5" i="1"/>
  <c r="K89" i="1"/>
  <c r="K93" i="1"/>
  <c r="K96" i="1"/>
  <c r="K83" i="1"/>
  <c r="L83" i="1" s="1"/>
  <c r="K70" i="1"/>
  <c r="L70" i="1" s="1"/>
  <c r="K65" i="1"/>
  <c r="L65" i="1" s="1"/>
  <c r="K48" i="1"/>
  <c r="L48" i="1" s="1"/>
  <c r="K43" i="1"/>
  <c r="L43" i="1" s="1"/>
  <c r="K28" i="1"/>
  <c r="L28" i="1" s="1"/>
  <c r="K31" i="1"/>
  <c r="L31" i="1" s="1"/>
  <c r="K35" i="1"/>
  <c r="K39" i="1"/>
  <c r="L39" i="1" s="1"/>
  <c r="K24" i="1"/>
  <c r="L24" i="1" s="1"/>
  <c r="K6" i="1"/>
  <c r="L12" i="1"/>
  <c r="K16" i="1"/>
  <c r="K5" i="1"/>
  <c r="L5" i="1" l="1"/>
  <c r="L16" i="1"/>
  <c r="L10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<sst xmlns="http://schemas.openxmlformats.org/spreadsheetml/2006/main" count="163" uniqueCount="121">
  <si>
    <t>Paguera Park</t>
  </si>
  <si>
    <t>Vera Beach</t>
  </si>
  <si>
    <t>Cormorán</t>
  </si>
  <si>
    <t>Bella Paguera</t>
  </si>
  <si>
    <t>Pil.larí Playa</t>
  </si>
  <si>
    <t>Riviera Playa</t>
  </si>
  <si>
    <t>Kontiki Playa</t>
  </si>
  <si>
    <t>Cristobal Colon</t>
  </si>
  <si>
    <t>Marena Beach</t>
  </si>
  <si>
    <t>Bahía del Este</t>
  </si>
  <si>
    <t xml:space="preserve"> Sumba</t>
  </si>
  <si>
    <t xml:space="preserve"> Borneo</t>
  </si>
  <si>
    <t>Orient Beach</t>
  </si>
  <si>
    <t>Lux de Mar</t>
  </si>
  <si>
    <t>Illot Park</t>
  </si>
  <si>
    <t xml:space="preserve"> Lago Playa Park</t>
  </si>
  <si>
    <t>Estrella y Coral</t>
  </si>
  <si>
    <t>Orquidea Playa</t>
  </si>
  <si>
    <t>Eden Alcudia</t>
  </si>
  <si>
    <t>Eden Playa</t>
  </si>
  <si>
    <t>pasillos</t>
  </si>
  <si>
    <t>CRISTALES</t>
  </si>
  <si>
    <t>HOTEL</t>
  </si>
  <si>
    <t>KM (2 furgonetas)</t>
  </si>
  <si>
    <t>CALA MILLOR (10h/despl)</t>
  </si>
  <si>
    <t>CALA RATJADA (10h/despl)</t>
  </si>
  <si>
    <t>ALCUDIA (10h/despl)</t>
  </si>
  <si>
    <t>FRECUENCIA</t>
  </si>
  <si>
    <t xml:space="preserve">mes </t>
  </si>
  <si>
    <t xml:space="preserve">quinc. </t>
  </si>
  <si>
    <t>quinc</t>
  </si>
  <si>
    <t>mes</t>
  </si>
  <si>
    <t>quinc.</t>
  </si>
  <si>
    <t>puntual</t>
  </si>
  <si>
    <t>puntual x  2 veces/año</t>
  </si>
  <si>
    <t>anual</t>
  </si>
  <si>
    <t>0'5 €/km</t>
  </si>
  <si>
    <t>FOTOS</t>
  </si>
  <si>
    <t>spa</t>
  </si>
  <si>
    <t>barandillas y comedor</t>
  </si>
  <si>
    <t>entrada hotel</t>
  </si>
  <si>
    <t>barandilla solarium</t>
  </si>
  <si>
    <t>salon</t>
  </si>
  <si>
    <t>espejo entrada hotel</t>
  </si>
  <si>
    <t>puerta entrada hotel</t>
  </si>
  <si>
    <t>barandillas de 2 pisos</t>
  </si>
  <si>
    <t>10 ventanales pasillos</t>
  </si>
  <si>
    <t>solarium, cupula y sauna</t>
  </si>
  <si>
    <t>ventanas pasillos</t>
  </si>
  <si>
    <t>comedor</t>
  </si>
  <si>
    <t>ventanales barandillas, corta vientos y aceros</t>
  </si>
  <si>
    <t>3 pasillos</t>
  </si>
  <si>
    <t>comedor y salon</t>
  </si>
  <si>
    <t>hall y recepcion</t>
  </si>
  <si>
    <t>solarium y locales</t>
  </si>
  <si>
    <t>2 entradas hotel</t>
  </si>
  <si>
    <t>3 entradas bloques</t>
  </si>
  <si>
    <t>5 pasillos</t>
  </si>
  <si>
    <t>terraza piscina</t>
  </si>
  <si>
    <t>corta vientos alrededor hotel</t>
  </si>
  <si>
    <t>comedor y despachos</t>
  </si>
  <si>
    <t>salon y comedor</t>
  </si>
  <si>
    <t>barandillas de 36 balcones</t>
  </si>
  <si>
    <t>5 cupulas (cara ext)</t>
  </si>
  <si>
    <t>ascensor (cara ext)</t>
  </si>
  <si>
    <t>TOTAL €/mes</t>
  </si>
  <si>
    <t>€/serv.</t>
  </si>
  <si>
    <t>..\..\..\..\FOTOS PRESUPUESTOS\FOTOS PRESUP\Allsun Hotels\CALVIA\Paguera Park</t>
  </si>
  <si>
    <t>..\..\..\..\FOTOS PRESUPUESTOS\FOTOS PRESUP\Allsun Hotels\CALVIA\Vera Beach</t>
  </si>
  <si>
    <t>..\..\..\..\FOTOS PRESUPUESTOS\FOTOS PRESUP\Allsun Hotels\CALVIA\Cormorán</t>
  </si>
  <si>
    <t>..\..\..\..\FOTOS PRESUPUESTOS\FOTOS PRESUP\Allsun Hotels\CALVIA\Bella Paguera</t>
  </si>
  <si>
    <t>..\..\..\..\FOTOS PRESUPUESTOS\FOTOS PRESUP\Allsun Hotels\ARENAL\Pil.larí Playa</t>
  </si>
  <si>
    <t>..\..\..\..\FOTOS PRESUPUESTOS\FOTOS PRESUP\Allsun Hotels\ARENAL\Riviera Playa</t>
  </si>
  <si>
    <t>..\..\..\..\FOTOS PRESUPUESTOS\FOTOS PRESUP\Allsun Hotels\ARENAL\Kontiki</t>
  </si>
  <si>
    <t>..\..\..\..\FOTOS PRESUPUESTOS\FOTOS PRESUP\Allsun Hotels\ARENAL\Cristobal Colon</t>
  </si>
  <si>
    <t>..\..\..\..\FOTOS PRESUPUESTOS\FOTOS PRESUP\Allsun Hotels\ARENAL\Marena Beach</t>
  </si>
  <si>
    <t>..\..\..\..\FOTOS PRESUPUESTOS\FOTOS PRESUP\Allsun Hotels\CALA MILLOR\Bahía del Este</t>
  </si>
  <si>
    <t>..\..\..\..\FOTOS PRESUPUESTOS\FOTOS PRESUP\Allsun Hotels\CALA MILLOR\Sumba</t>
  </si>
  <si>
    <t>..\..\..\..\FOTOS PRESUPUESTOS\FOTOS PRESUP\Allsun Hotels\CALA MILLOR\Borneo</t>
  </si>
  <si>
    <t>..\..\..\..\FOTOS PRESUPUESTOS\FOTOS PRESUP\Allsun Hotels\CALA MILLOR\Orient Beach</t>
  </si>
  <si>
    <t>..\..\..\..\FOTOS PRESUPUESTOS\FOTOS PRESUP\Allsun Hotels\CALA RATJADA\Lux de Mar</t>
  </si>
  <si>
    <t>..\..\..\..\FOTOS PRESUPUESTOS\FOTOS PRESUP\Allsun Hotels\CALA RATJADA\Illot Park</t>
  </si>
  <si>
    <t>..\..\..\..\FOTOS PRESUPUESTOS\FOTOS PRESUP\Allsun Hotels\CALA RATJADA\Lago playa park</t>
  </si>
  <si>
    <t>..\..\..\..\FOTOS PRESUPUESTOS\FOTOS PRESUP\Allsun Hotels\ALCUDIA\Estrella y Coral</t>
  </si>
  <si>
    <t>..\..\..\..\FOTOS PRESUPUESTOS\FOTOS PRESUP\Allsun Hotels\ALCUDIA\Orquidea Playa</t>
  </si>
  <si>
    <t>..\..\..\..\FOTOS PRESUPUESTOS\FOTOS PRESUP\Allsun Hotels\ALCUDIA\Eden Alcudia</t>
  </si>
  <si>
    <t>..\..\..\..\FOTOS PRESUPUESTOS\FOTOS PRESUP\Allsun Hotels\ALCUDIA\Eden Playa</t>
  </si>
  <si>
    <t>entrada hotel (incluidas barras aluminio)</t>
  </si>
  <si>
    <t>cúpula (cara ext)</t>
  </si>
  <si>
    <t>pasarela entre edificios</t>
  </si>
  <si>
    <t>comedores y snack</t>
  </si>
  <si>
    <t>piscina, spa y gimnasio</t>
  </si>
  <si>
    <t>pasillos habitaciones</t>
  </si>
  <si>
    <t>piscina y gimnasio (incluido techo cara ext)</t>
  </si>
  <si>
    <t>snack, comedor y barandillas</t>
  </si>
  <si>
    <t>entradas de 10 bloques</t>
  </si>
  <si>
    <t>corta vientos terraza</t>
  </si>
  <si>
    <t>comedor, salas y snack</t>
  </si>
  <si>
    <t xml:space="preserve"> suelo entrada</t>
  </si>
  <si>
    <t>entrada hotel, recepcion y salon</t>
  </si>
  <si>
    <t>comedor y entrada hotel</t>
  </si>
  <si>
    <t>4 cupulas acristaladas</t>
  </si>
  <si>
    <t>recepcion, hall y cupula de madera</t>
  </si>
  <si>
    <t>recepcion, entrada hotel, cupula y cascada</t>
  </si>
  <si>
    <t>barandillas solarium</t>
  </si>
  <si>
    <t>spa y gimnasio</t>
  </si>
  <si>
    <t>recepcion y salon</t>
  </si>
  <si>
    <t>barandilla piscina</t>
  </si>
  <si>
    <t>salon terraza</t>
  </si>
  <si>
    <t>recepcion</t>
  </si>
  <si>
    <t xml:space="preserve">comedor y salon </t>
  </si>
  <si>
    <t>cortavientos alrededor hotel</t>
  </si>
  <si>
    <t>toldos, barandilla y techo de comedor exterior</t>
  </si>
  <si>
    <t>entradas</t>
  </si>
  <si>
    <t>HORAS SERV TOTAL</t>
  </si>
  <si>
    <t>HORAS 1 SERV</t>
  </si>
  <si>
    <t>gimnasio</t>
  </si>
  <si>
    <t>pasillos y cupulas</t>
  </si>
  <si>
    <t>recepcion y barandillas de interior</t>
  </si>
  <si>
    <t>ARENAL (1h/despl)</t>
  </si>
  <si>
    <t>CALVIA (5h/despl)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</si>
</sst>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€&quot;"/>
  </numFmts>
  <fonts count="7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7E7FF"/>
        <bgColor indexed="64"/>
      </patternFill>
    </fill>
    <fill>
      <patternFill patternType="solid">
        <fgColor rgb="FFF7E1F5"/>
        <bgColor indexed="64"/>
      </patternFill>
    </fill>
    <fill>
      <patternFill patternType="solid">
        <fgColor rgb="FFEBF3FB"/>
        <bgColor indexed="64"/>
      </patternFill>
    </fill>
    <fill>
      <patternFill patternType="solid">
        <fgColor rgb="FFFDF0E9"/>
        <bgColor indexed="64"/>
      </patternFill>
    </fill>
    <fill>
      <patternFill patternType="solid">
        <fgColor rgb="FFF0FAEC"/>
        <bgColor indexed="64"/>
      </patternFill>
    </fill>
    <fill>
      <patternFill patternType="solid">
        <fgColor rgb="FFFCF6FB"/>
        <bgColor indexed="64"/>
      </patternFill>
    </fill>
    <fill>
      <patternFill patternType="solid">
        <fgColor rgb="FFF3F3FF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15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2" borderId="0" xfId="0" applyFill="1"/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/>
    </xf>
    <xf numFmtId="0" fontId="0" fillId="9" borderId="17" xfId="0" applyFill="1" applyBorder="1" applyAlignment="1">
      <alignment horizontal="center" vertical="center"/>
    </xf>
    <xf numFmtId="0" fontId="0" fillId="10" borderId="10" xfId="0" applyFill="1" applyBorder="1" applyAlignment="1">
      <alignment horizontal="center" vertical="center"/>
    </xf>
    <xf numFmtId="0" fontId="0" fillId="10" borderId="17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0" fontId="3" fillId="12" borderId="17" xfId="0" applyFont="1" applyFill="1" applyBorder="1" applyAlignment="1">
      <alignment horizontal="center" vertical="center"/>
    </xf>
    <xf numFmtId="0" fontId="3" fillId="12" borderId="9" xfId="0" applyFont="1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2" fillId="9" borderId="24" xfId="1" applyFill="1" applyBorder="1" applyAlignment="1">
      <alignment vertical="center"/>
    </xf>
    <xf numFmtId="0" fontId="0" fillId="9" borderId="25" xfId="0" applyFill="1" applyBorder="1" applyAlignment="1">
      <alignment horizontal="center" vertical="center"/>
    </xf>
    <xf numFmtId="0" fontId="0" fillId="10" borderId="12" xfId="0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0" fontId="5" fillId="12" borderId="20" xfId="0" applyFont="1" applyFill="1" applyBorder="1" applyAlignment="1">
      <alignment horizontal="center" vertical="center"/>
    </xf>
    <xf numFmtId="0" fontId="5" fillId="12" borderId="15" xfId="0" applyFont="1" applyFill="1" applyBorder="1" applyAlignment="1">
      <alignment horizontal="center" vertical="center"/>
    </xf>
    <xf numFmtId="0" fontId="3" fillId="9" borderId="25" xfId="0" applyFont="1" applyFill="1" applyBorder="1" applyAlignment="1">
      <alignment horizontal="center" vertical="center"/>
    </xf>
    <xf numFmtId="0" fontId="3" fillId="9" borderId="26" xfId="0" applyFont="1" applyFill="1" applyBorder="1" applyAlignment="1">
      <alignment horizontal="center"/>
    </xf>
    <xf numFmtId="0" fontId="3" fillId="8" borderId="12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43" fontId="4" fillId="2" borderId="0" xfId="2" applyFont="1" applyFill="1" applyAlignment="1">
      <alignment horizontal="center"/>
    </xf>
    <xf numFmtId="0" fontId="3" fillId="8" borderId="7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3" fillId="8" borderId="25" xfId="0" applyFont="1" applyFill="1" applyBorder="1" applyAlignment="1">
      <alignment horizontal="center" vertical="center"/>
    </xf>
    <xf numFmtId="0" fontId="3" fillId="8" borderId="29" xfId="0" applyFont="1" applyFill="1" applyBorder="1" applyAlignment="1">
      <alignment horizontal="center" vertical="center"/>
    </xf>
    <xf numFmtId="0" fontId="3" fillId="8" borderId="30" xfId="0" applyFont="1" applyFill="1" applyBorder="1" applyAlignment="1">
      <alignment horizontal="center" vertical="center"/>
    </xf>
    <xf numFmtId="0" fontId="3" fillId="8" borderId="26" xfId="0" applyFont="1" applyFill="1" applyBorder="1" applyAlignment="1">
      <alignment horizontal="center" vertical="center"/>
    </xf>
    <xf numFmtId="0" fontId="3" fillId="8" borderId="31" xfId="0" applyFont="1" applyFill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8" xfId="0" applyFont="1" applyFill="1" applyBorder="1" applyAlignment="1">
      <alignment horizontal="center" vertical="center"/>
    </xf>
    <xf numFmtId="0" fontId="3" fillId="12" borderId="25" xfId="0" applyFont="1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3" fillId="9" borderId="25" xfId="0" applyFont="1" applyFill="1" applyBorder="1" applyAlignment="1">
      <alignment horizontal="center" vertical="center"/>
    </xf>
    <xf numFmtId="0" fontId="3" fillId="9" borderId="30" xfId="0" applyFont="1" applyFill="1" applyBorder="1" applyAlignment="1">
      <alignment horizontal="center" vertical="center"/>
    </xf>
    <xf numFmtId="0" fontId="3" fillId="9" borderId="31" xfId="0" applyFont="1" applyFill="1" applyBorder="1" applyAlignment="1">
      <alignment horizontal="center" vertical="center"/>
    </xf>
    <xf numFmtId="0" fontId="3" fillId="9" borderId="26" xfId="0" applyFont="1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2" fillId="8" borderId="11" xfId="1" applyFill="1" applyBorder="1" applyAlignment="1">
      <alignment vertical="center"/>
    </xf>
    <xf numFmtId="0" fontId="2" fillId="8" borderId="14" xfId="1" applyFill="1" applyBorder="1" applyAlignment="1">
      <alignment vertical="center"/>
    </xf>
    <xf numFmtId="0" fontId="2" fillId="8" borderId="16" xfId="1" applyFill="1" applyBorder="1" applyAlignment="1">
      <alignment vertical="center"/>
    </xf>
    <xf numFmtId="0" fontId="0" fillId="12" borderId="9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/>
    </xf>
    <xf numFmtId="0" fontId="0" fillId="9" borderId="17" xfId="0" applyFill="1" applyBorder="1" applyAlignment="1">
      <alignment horizontal="center" vertical="center"/>
    </xf>
    <xf numFmtId="0" fontId="0" fillId="10" borderId="12" xfId="0" applyFill="1" applyBorder="1" applyAlignment="1">
      <alignment horizontal="center" vertical="center"/>
    </xf>
    <xf numFmtId="0" fontId="0" fillId="10" borderId="10" xfId="0" applyFill="1" applyBorder="1" applyAlignment="1">
      <alignment horizontal="center" vertical="center"/>
    </xf>
    <xf numFmtId="0" fontId="0" fillId="10" borderId="17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0" fontId="2" fillId="12" borderId="11" xfId="1" applyFill="1" applyBorder="1" applyAlignment="1">
      <alignment vertical="center"/>
    </xf>
    <xf numFmtId="0" fontId="2" fillId="12" borderId="14" xfId="1" applyFill="1" applyBorder="1" applyAlignment="1">
      <alignment vertical="center"/>
    </xf>
    <xf numFmtId="0" fontId="2" fillId="12" borderId="16" xfId="1" applyFill="1" applyBorder="1" applyAlignment="1">
      <alignment vertical="center"/>
    </xf>
    <xf numFmtId="0" fontId="0" fillId="11" borderId="17" xfId="0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/>
    </xf>
    <xf numFmtId="0" fontId="0" fillId="10" borderId="15" xfId="0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/>
    </xf>
    <xf numFmtId="0" fontId="0" fillId="10" borderId="20" xfId="0" applyFill="1" applyBorder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7" xfId="0" applyFont="1" applyFill="1" applyBorder="1" applyAlignment="1">
      <alignment horizontal="center" vertical="center"/>
    </xf>
    <xf numFmtId="0" fontId="2" fillId="8" borderId="11" xfId="1" applyFill="1" applyBorder="1" applyAlignment="1">
      <alignment horizontal="center" vertical="center"/>
    </xf>
    <xf numFmtId="0" fontId="2" fillId="8" borderId="16" xfId="1" applyFill="1" applyBorder="1" applyAlignment="1">
      <alignment horizontal="center" vertical="center"/>
    </xf>
    <xf numFmtId="0" fontId="2" fillId="10" borderId="19" xfId="1" applyFill="1" applyBorder="1" applyAlignment="1">
      <alignment vertical="center"/>
    </xf>
    <xf numFmtId="0" fontId="2" fillId="10" borderId="14" xfId="1" applyFill="1" applyBorder="1" applyAlignment="1">
      <alignment vertical="center"/>
    </xf>
    <xf numFmtId="0" fontId="2" fillId="10" borderId="27" xfId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2" fillId="8" borderId="19" xfId="1" applyFill="1" applyBorder="1" applyAlignment="1">
      <alignment vertical="center"/>
    </xf>
    <xf numFmtId="0" fontId="2" fillId="9" borderId="11" xfId="1" applyFill="1" applyBorder="1" applyAlignment="1">
      <alignment vertical="center"/>
    </xf>
    <xf numFmtId="0" fontId="2" fillId="9" borderId="14" xfId="1" applyFill="1" applyBorder="1" applyAlignment="1">
      <alignment vertical="center"/>
    </xf>
    <xf numFmtId="0" fontId="2" fillId="9" borderId="16" xfId="1" applyFill="1" applyBorder="1" applyAlignment="1">
      <alignment vertical="center"/>
    </xf>
    <xf numFmtId="0" fontId="2" fillId="12" borderId="19" xfId="1" applyFill="1" applyBorder="1" applyAlignment="1">
      <alignment vertical="center"/>
    </xf>
    <xf numFmtId="0" fontId="0" fillId="11" borderId="12" xfId="0" applyFill="1" applyBorder="1" applyAlignment="1">
      <alignment horizontal="center" vertical="center"/>
    </xf>
    <xf numFmtId="0" fontId="2" fillId="11" borderId="11" xfId="1" applyFill="1" applyBorder="1" applyAlignment="1">
      <alignment vertical="center"/>
    </xf>
    <xf numFmtId="0" fontId="2" fillId="11" borderId="14" xfId="1" applyFill="1" applyBorder="1" applyAlignment="1">
      <alignment vertical="center"/>
    </xf>
    <xf numFmtId="0" fontId="2" fillId="11" borderId="16" xfId="1" applyFill="1" applyBorder="1" applyAlignment="1">
      <alignment vertical="center"/>
    </xf>
    <xf numFmtId="0" fontId="2" fillId="11" borderId="19" xfId="1" applyFill="1" applyBorder="1" applyAlignment="1">
      <alignment vertical="center"/>
    </xf>
    <xf numFmtId="0" fontId="2" fillId="11" borderId="27" xfId="1" applyFill="1" applyBorder="1" applyAlignment="1">
      <alignment vertical="center"/>
    </xf>
    <xf numFmtId="0" fontId="2" fillId="12" borderId="27" xfId="1" applyFill="1" applyBorder="1" applyAlignment="1">
      <alignment vertical="center"/>
    </xf>
    <xf numFmtId="0" fontId="3" fillId="12" borderId="9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3" fillId="8" borderId="20" xfId="0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/>
    </xf>
    <xf numFmtId="0" fontId="3" fillId="9" borderId="15" xfId="0" applyFont="1" applyFill="1" applyBorder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2" fillId="10" borderId="16" xfId="1" applyFill="1" applyBorder="1" applyAlignment="1">
      <alignment vertical="center"/>
    </xf>
    <xf numFmtId="0" fontId="2" fillId="10" borderId="11" xfId="1" applyFill="1" applyBorder="1" applyAlignment="1">
      <alignment vertical="center"/>
    </xf>
    <xf numFmtId="0" fontId="3" fillId="12" borderId="15" xfId="0" applyFont="1" applyFill="1" applyBorder="1" applyAlignment="1">
      <alignment horizontal="center" vertical="center"/>
    </xf>
    <xf numFmtId="0" fontId="3" fillId="12" borderId="2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12" borderId="13" xfId="0" applyFill="1" applyBorder="1" applyAlignment="1">
      <alignment horizontal="center" vertical="center"/>
    </xf>
    <xf numFmtId="0" fontId="0" fillId="12" borderId="15" xfId="0" applyFill="1" applyBorder="1" applyAlignment="1">
      <alignment horizontal="center" vertical="center"/>
    </xf>
    <xf numFmtId="0" fontId="0" fillId="12" borderId="18" xfId="0" applyFill="1" applyBorder="1" applyAlignment="1">
      <alignment horizontal="center" vertical="center"/>
    </xf>
    <xf numFmtId="0" fontId="0" fillId="12" borderId="20" xfId="0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22" xfId="0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0" fontId="0" fillId="11" borderId="20" xfId="0" applyFill="1" applyBorder="1" applyAlignment="1">
      <alignment horizontal="center" vertical="center"/>
    </xf>
    <xf numFmtId="0" fontId="0" fillId="11" borderId="15" xfId="0" applyFill="1" applyBorder="1" applyAlignment="1">
      <alignment horizontal="center" vertical="center"/>
    </xf>
    <xf numFmtId="0" fontId="0" fillId="11" borderId="28" xfId="0" applyFill="1" applyBorder="1" applyAlignment="1">
      <alignment horizontal="center" vertical="center"/>
    </xf>
    <xf numFmtId="0" fontId="0" fillId="11" borderId="13" xfId="0" applyFill="1" applyBorder="1" applyAlignment="1">
      <alignment horizontal="center" vertical="center"/>
    </xf>
    <xf numFmtId="0" fontId="0" fillId="11" borderId="18" xfId="0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23" xfId="0" applyFont="1" applyFill="1" applyBorder="1" applyAlignment="1">
      <alignment horizontal="center" vertical="center"/>
    </xf>
    <xf numFmtId="0" fontId="2" fillId="9" borderId="11" xfId="1" applyFill="1" applyBorder="1" applyAlignment="1">
      <alignment horizontal="center" vertical="center"/>
    </xf>
    <xf numFmtId="0" fontId="2" fillId="9" borderId="14" xfId="1" applyFill="1" applyBorder="1" applyAlignment="1">
      <alignment horizontal="center" vertical="center"/>
    </xf>
    <xf numFmtId="0" fontId="2" fillId="9" borderId="16" xfId="1" applyFill="1" applyBorder="1" applyAlignment="1">
      <alignment horizontal="center" vertical="center"/>
    </xf>
    <xf numFmtId="0" fontId="2" fillId="8" borderId="14" xfId="1" applyFill="1" applyBorder="1" applyAlignment="1">
      <alignment horizontal="center" vertical="center"/>
    </xf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colors>
    <mruColors>
      <color rgb="FFF3F3FF"/>
      <color rgb="FFFBFBFF"/>
      <color rgb="FFFCF6FB"/>
      <color rgb="FFF0FAEC"/>
      <color rgb="FFFDF0E9"/>
      <color rgb="FFEBF3FB"/>
      <color rgb="FFF7E1F5"/>
      <color rgb="FFE7E7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..\..\..\..\FOTOS%20PRESUPUESTOS\FOTOS%20PRESUP\Allsun%20Hotels\ARENAL\Cristobal%20Colon" TargetMode="External"/><Relationship Id="rId13" Type="http://schemas.openxmlformats.org/officeDocument/2006/relationships/hyperlink" Target="..\..\..\..\FOTOS%20PRESUPUESTOS\FOTOS%20PRESUP\Allsun%20Hotels\CALA%20MILLOR\Orient%20Beach" TargetMode="External"/><Relationship Id="rId18" Type="http://schemas.openxmlformats.org/officeDocument/2006/relationships/hyperlink" Target="..\..\..\..\FOTOS%20PRESUPUESTOS\FOTOS%20PRESUP\Allsun%20Hotels\ALCUDIA\Orquidea%20Playa" TargetMode="External"/><Relationship Id="rId3" Type="http://schemas.openxmlformats.org/officeDocument/2006/relationships/hyperlink" Target="..\..\..\..\FOTOS%20PRESUPUESTOS\FOTOS%20PRESUP\Allsun%20Hotels\CALVIA\Cormor&#225;n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..\..\..\..\FOTOS%20PRESUPUESTOS\FOTOS%20PRESUP\Allsun%20Hotels\ARENAL\Kontiki" TargetMode="External"/><Relationship Id="rId12" Type="http://schemas.openxmlformats.org/officeDocument/2006/relationships/hyperlink" Target="..\..\..\..\FOTOS%20PRESUPUESTOS\FOTOS%20PRESUP\Allsun%20Hotels\CALA%20MILLOR\Borneo" TargetMode="External"/><Relationship Id="rId17" Type="http://schemas.openxmlformats.org/officeDocument/2006/relationships/hyperlink" Target="..\..\..\..\FOTOS%20PRESUPUESTOS\FOTOS%20PRESUP\Allsun%20Hotels\ALCUDIA\Estrella%20y%20Coral" TargetMode="External"/><Relationship Id="rId2" Type="http://schemas.openxmlformats.org/officeDocument/2006/relationships/hyperlink" Target="..\..\..\..\FOTOS%20PRESUPUESTOS\FOTOS%20PRESUP\Allsun%20Hotels\CALVIA\Vera%20Beach" TargetMode="External"/><Relationship Id="rId16" Type="http://schemas.openxmlformats.org/officeDocument/2006/relationships/hyperlink" Target="..\..\..\..\FOTOS%20PRESUPUESTOS\FOTOS%20PRESUP\Allsun%20Hotels\CALA%20RATJADA\Lago%20playa%20park" TargetMode="External"/><Relationship Id="rId20" Type="http://schemas.openxmlformats.org/officeDocument/2006/relationships/hyperlink" Target="..\..\..\..\FOTOS%20PRESUPUESTOS\FOTOS%20PRESUP\Allsun%20Hotels\ALCUDIA\Eden%20Playa" TargetMode="External"/><Relationship Id="rId1" Type="http://schemas.openxmlformats.org/officeDocument/2006/relationships/hyperlink" Target="..\..\..\..\FOTOS%20PRESUPUESTOS\FOTOS%20PRESUP\Allsun%20Hotels\CALVIA\Paguera%20Park" TargetMode="External"/><Relationship Id="rId6" Type="http://schemas.openxmlformats.org/officeDocument/2006/relationships/hyperlink" Target="..\..\..\..\FOTOS%20PRESUPUESTOS\FOTOS%20PRESUP\Allsun%20Hotels\ARENAL\Riviera%20Playa" TargetMode="External"/><Relationship Id="rId11" Type="http://schemas.openxmlformats.org/officeDocument/2006/relationships/hyperlink" Target="..\..\..\..\FOTOS%20PRESUPUESTOS\FOTOS%20PRESUP\Allsun%20Hotels\CALA%20MILLOR\Sumba" TargetMode="External"/><Relationship Id="rId5" Type="http://schemas.openxmlformats.org/officeDocument/2006/relationships/hyperlink" Target="..\..\..\..\FOTOS%20PRESUPUESTOS\FOTOS%20PRESUP\Allsun%20Hotels\ARENAL\Pil.lar&#237;%20Playa" TargetMode="External"/><Relationship Id="rId15" Type="http://schemas.openxmlformats.org/officeDocument/2006/relationships/hyperlink" Target="..\..\..\..\FOTOS%20PRESUPUESTOS\FOTOS%20PRESUP\Allsun%20Hotels\CALA%20RATJADA\Illot%20Park" TargetMode="External"/><Relationship Id="rId10" Type="http://schemas.openxmlformats.org/officeDocument/2006/relationships/hyperlink" Target="..\..\..\..\FOTOS%20PRESUPUESTOS\FOTOS%20PRESUP\Allsun%20Hotels\CALA%20MILLOR\Bah&#237;a%20del%20Este" TargetMode="External"/><Relationship Id="rId19" Type="http://schemas.openxmlformats.org/officeDocument/2006/relationships/hyperlink" Target="..\..\..\..\FOTOS%20PRESUPUESTOS\FOTOS%20PRESUP\Allsun%20Hotels\ALCUDIA\Eden%20Alcudia" TargetMode="External"/><Relationship Id="rId4" Type="http://schemas.openxmlformats.org/officeDocument/2006/relationships/hyperlink" Target="..\..\..\..\FOTOS%20PRESUPUESTOS\FOTOS%20PRESUP\Allsun%20Hotels\CALVIA\Bella%20Paguera" TargetMode="External"/><Relationship Id="rId9" Type="http://schemas.openxmlformats.org/officeDocument/2006/relationships/hyperlink" Target="..\..\..\..\FOTOS%20PRESUPUESTOS\FOTOS%20PRESUP\Allsun%20Hotels\ARENAL\Marena%20Beach" TargetMode="External"/><Relationship Id="rId14" Type="http://schemas.openxmlformats.org/officeDocument/2006/relationships/hyperlink" Target="..\..\..\..\FOTOS%20PRESUPUESTOS\FOTOS%20PRESUP\Allsun%20Hotels\CALA%20RATJADA\Lux%20de%20M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22F4E-E082-4A0E-BF1B-217E17F82D53}">
  <sheetPr>
    <pageSetUpPr fitToPage="1"/>
  </sheetPr>
  <dimension ref="B1:P107"/>
  <sheetViews>
    <sheetView tabSelected="1" topLeftCell="B1" zoomScale="115" zoomScaleNormal="115" workbookViewId="0">
      <pane ySplit="2" topLeftCell="A3" activePane="bottomLeft" state="frozen"/>
      <selection pane="bottomLeft" activeCell="F8" sqref="F8"/>
    </sheetView>
  </sheetViews>
  <sheetFormatPr baseColWidth="10" defaultRowHeight="15" x14ac:dyDescent="0.25"/>
  <cols>
    <col min="2" max="2" width="20.140625" style="1" customWidth="1"/>
    <col min="3" max="3" width="15.28515625" style="1" bestFit="1" customWidth="1"/>
    <col min="4" max="4" width="42.140625" style="1" bestFit="1" customWidth="1"/>
    <col min="5" max="5" width="20.5703125" style="1" bestFit="1" customWidth="1"/>
    <col min="6" max="6" width="13.140625" style="1" customWidth="1"/>
    <col min="7" max="7" width="15.28515625" style="1" customWidth="1"/>
    <col min="8" max="8" width="20.140625" style="1" bestFit="1" customWidth="1"/>
    <col min="9" max="9" width="15.5703125" style="1" customWidth="1"/>
    <col min="10" max="12" width="11.42578125" style="1"/>
  </cols>
  <sheetData>
    <row r="1" spans="2:13" ht="15.75" thickBot="1" x14ac:dyDescent="0.3"/>
    <row r="2" spans="2:13" ht="38.25" thickBot="1" x14ac:dyDescent="0.3">
      <c r="B2" s="9" t="s">
        <v>37</v>
      </c>
      <c r="C2" s="9" t="s">
        <v>22</v>
      </c>
      <c r="D2" s="10" t="s">
        <v>21</v>
      </c>
      <c r="E2" s="11" t="s">
        <v>27</v>
      </c>
      <c r="F2" s="11" t="s">
        <v>115</v>
      </c>
      <c r="G2" s="11" t="s">
        <v>114</v>
      </c>
      <c r="H2" s="14">
        <f>N70</f>
        <v>22</v>
      </c>
      <c r="I2" s="12" t="s">
        <v>23</v>
      </c>
      <c r="J2" s="12" t="s">
        <v>36</v>
      </c>
      <c r="K2" s="12" t="s">
        <v>66</v>
      </c>
      <c r="L2" s="12" t="s">
        <v>65</v>
      </c>
    </row>
    <row r="3" spans="2:13" ht="15.75" thickBot="1" x14ac:dyDescent="0.3"/>
    <row r="4" spans="2:13" ht="19.5" thickBot="1" x14ac:dyDescent="0.3">
      <c r="B4" s="124" t="s">
        <v>120</v>
      </c>
      <c r="C4" s="125"/>
      <c r="D4" s="125"/>
      <c r="E4" s="125"/>
      <c r="F4" s="125"/>
      <c r="G4" s="125"/>
      <c r="H4" s="125"/>
      <c r="I4" s="125"/>
      <c r="J4" s="125"/>
      <c r="K4" s="125"/>
      <c r="L4" s="126"/>
    </row>
    <row r="5" spans="2:13" x14ac:dyDescent="0.25">
      <c r="B5" s="67" t="s">
        <v>67</v>
      </c>
      <c r="C5" s="65" t="s">
        <v>0</v>
      </c>
      <c r="D5" s="31" t="s">
        <v>117</v>
      </c>
      <c r="E5" s="31" t="s">
        <v>28</v>
      </c>
      <c r="F5" s="31">
        <v>20</v>
      </c>
      <c r="G5" s="31">
        <v>20</v>
      </c>
      <c r="H5" s="46">
        <f>(F5*N70)+(5*N70)</f>
        <v>550</v>
      </c>
      <c r="I5" s="46">
        <v>104</v>
      </c>
      <c r="J5" s="46">
        <f>I5*0.5</f>
        <v>52</v>
      </c>
      <c r="K5" s="46">
        <f>H5+J5</f>
        <v>602</v>
      </c>
      <c r="L5" s="53">
        <f>(K5+(K6*2))</f>
        <v>2510</v>
      </c>
    </row>
    <row r="6" spans="2:13" x14ac:dyDescent="0.25">
      <c r="B6" s="68"/>
      <c r="C6" s="73"/>
      <c r="D6" s="16" t="s">
        <v>49</v>
      </c>
      <c r="E6" s="73" t="s">
        <v>29</v>
      </c>
      <c r="F6" s="16">
        <v>15</v>
      </c>
      <c r="G6" s="16">
        <v>30</v>
      </c>
      <c r="H6" s="99" cm="1">
        <f t="array" ref="H6">SUM((F6:F9)*$N70)+(5*N70)</f>
        <v>902</v>
      </c>
      <c r="I6" s="49">
        <v>104</v>
      </c>
      <c r="J6" s="49">
        <f>I6*0.5</f>
        <v>52</v>
      </c>
      <c r="K6" s="49">
        <f>H6+J6</f>
        <v>954</v>
      </c>
      <c r="L6" s="55"/>
    </row>
    <row r="7" spans="2:13" x14ac:dyDescent="0.25">
      <c r="B7" s="68"/>
      <c r="C7" s="73"/>
      <c r="D7" s="16" t="s">
        <v>99</v>
      </c>
      <c r="E7" s="73"/>
      <c r="F7" s="16">
        <v>8</v>
      </c>
      <c r="G7" s="16">
        <v>16</v>
      </c>
      <c r="H7" s="99"/>
      <c r="I7" s="50"/>
      <c r="J7" s="50"/>
      <c r="K7" s="50"/>
      <c r="L7" s="55"/>
    </row>
    <row r="8" spans="2:13" x14ac:dyDescent="0.25">
      <c r="B8" s="68"/>
      <c r="C8" s="73"/>
      <c r="D8" s="16" t="s">
        <v>116</v>
      </c>
      <c r="E8" s="73"/>
      <c r="F8" s="16">
        <v>5</v>
      </c>
      <c r="G8" s="16">
        <v>10</v>
      </c>
      <c r="H8" s="99"/>
      <c r="I8" s="50"/>
      <c r="J8" s="50"/>
      <c r="K8" s="50"/>
      <c r="L8" s="55"/>
    </row>
    <row r="9" spans="2:13" ht="15.75" thickBot="1" x14ac:dyDescent="0.3">
      <c r="B9" s="69"/>
      <c r="C9" s="66"/>
      <c r="D9" s="17" t="s">
        <v>59</v>
      </c>
      <c r="E9" s="66"/>
      <c r="F9" s="17">
        <v>8</v>
      </c>
      <c r="G9" s="17">
        <v>16</v>
      </c>
      <c r="H9" s="100"/>
      <c r="I9" s="51"/>
      <c r="J9" s="51"/>
      <c r="K9" s="51"/>
      <c r="L9" s="54"/>
    </row>
    <row r="10" spans="2:13" x14ac:dyDescent="0.25">
      <c r="B10" s="101" t="s">
        <v>68</v>
      </c>
      <c r="C10" s="65" t="s">
        <v>1</v>
      </c>
      <c r="D10" s="31" t="s">
        <v>100</v>
      </c>
      <c r="E10" s="65" t="s">
        <v>30</v>
      </c>
      <c r="F10" s="31">
        <v>12</v>
      </c>
      <c r="G10" s="31">
        <v>24</v>
      </c>
      <c r="H10" s="52" cm="1">
        <f t="array" ref="H10">SUM((F10:F11)*$N70)+(5*N70)</f>
        <v>726</v>
      </c>
      <c r="I10" s="52">
        <v>104</v>
      </c>
      <c r="J10" s="52">
        <f>I10*0.5</f>
        <v>52</v>
      </c>
      <c r="K10" s="52">
        <f>H10+J10</f>
        <v>778</v>
      </c>
      <c r="L10" s="53">
        <f>K10*2</f>
        <v>1556</v>
      </c>
    </row>
    <row r="11" spans="2:13" ht="15.75" thickBot="1" x14ac:dyDescent="0.3">
      <c r="B11" s="102"/>
      <c r="C11" s="66"/>
      <c r="D11" s="17" t="s">
        <v>20</v>
      </c>
      <c r="E11" s="66"/>
      <c r="F11" s="17">
        <v>16</v>
      </c>
      <c r="G11" s="17">
        <v>32</v>
      </c>
      <c r="H11" s="51"/>
      <c r="I11" s="51"/>
      <c r="J11" s="51"/>
      <c r="K11" s="51"/>
      <c r="L11" s="54"/>
    </row>
    <row r="12" spans="2:13" x14ac:dyDescent="0.25">
      <c r="B12" s="101" t="s">
        <v>69</v>
      </c>
      <c r="C12" s="65" t="s">
        <v>2</v>
      </c>
      <c r="D12" s="31" t="s">
        <v>102</v>
      </c>
      <c r="E12" s="65" t="s">
        <v>30</v>
      </c>
      <c r="F12" s="31">
        <v>10</v>
      </c>
      <c r="G12" s="31">
        <v>20</v>
      </c>
      <c r="H12" s="52" cm="1">
        <f t="array" ref="H12">SUM((F12:F15)*$N70)+(5*N70)</f>
        <v>858</v>
      </c>
      <c r="I12" s="52">
        <v>104</v>
      </c>
      <c r="J12" s="52">
        <f>I12*0.5</f>
        <v>52</v>
      </c>
      <c r="K12" s="52">
        <f>H12+J12</f>
        <v>910</v>
      </c>
      <c r="L12" s="53">
        <f>K12*2</f>
        <v>1820</v>
      </c>
    </row>
    <row r="13" spans="2:13" x14ac:dyDescent="0.25">
      <c r="B13" s="156"/>
      <c r="C13" s="73"/>
      <c r="D13" s="16" t="s">
        <v>101</v>
      </c>
      <c r="E13" s="73"/>
      <c r="F13" s="16">
        <v>8</v>
      </c>
      <c r="G13" s="16">
        <v>16</v>
      </c>
      <c r="H13" s="50"/>
      <c r="I13" s="50"/>
      <c r="J13" s="50"/>
      <c r="K13" s="50"/>
      <c r="L13" s="55"/>
    </row>
    <row r="14" spans="2:13" x14ac:dyDescent="0.25">
      <c r="B14" s="156"/>
      <c r="C14" s="73"/>
      <c r="D14" s="16" t="s">
        <v>49</v>
      </c>
      <c r="E14" s="73"/>
      <c r="F14" s="16">
        <v>8</v>
      </c>
      <c r="G14" s="16">
        <v>16</v>
      </c>
      <c r="H14" s="50"/>
      <c r="I14" s="50"/>
      <c r="J14" s="50"/>
      <c r="K14" s="50"/>
      <c r="L14" s="55"/>
    </row>
    <row r="15" spans="2:13" ht="15.75" thickBot="1" x14ac:dyDescent="0.3">
      <c r="B15" s="102"/>
      <c r="C15" s="66"/>
      <c r="D15" s="17" t="s">
        <v>116</v>
      </c>
      <c r="E15" s="66"/>
      <c r="F15" s="17">
        <v>8</v>
      </c>
      <c r="G15" s="17">
        <v>16</v>
      </c>
      <c r="H15" s="51"/>
      <c r="I15" s="51"/>
      <c r="J15" s="51"/>
      <c r="K15" s="51"/>
      <c r="L15" s="54"/>
      <c r="M15" s="5"/>
    </row>
    <row r="16" spans="2:13" x14ac:dyDescent="0.25">
      <c r="B16" s="107" t="s">
        <v>70</v>
      </c>
      <c r="C16" s="74" t="s">
        <v>3</v>
      </c>
      <c r="D16" s="15" t="s">
        <v>20</v>
      </c>
      <c r="E16" s="15" t="s">
        <v>28</v>
      </c>
      <c r="F16" s="15">
        <v>25</v>
      </c>
      <c r="G16" s="15">
        <v>25</v>
      </c>
      <c r="H16" s="47">
        <f>(F16*N70)+(5*N70)</f>
        <v>660</v>
      </c>
      <c r="I16" s="47">
        <v>104</v>
      </c>
      <c r="J16" s="47">
        <f t="shared" ref="J16" si="0">I16*0.5</f>
        <v>52</v>
      </c>
      <c r="K16" s="47">
        <f t="shared" ref="K16" si="1">H16+J16</f>
        <v>712</v>
      </c>
      <c r="L16" s="121">
        <f>(K16+(K17*2))</f>
        <v>2620</v>
      </c>
    </row>
    <row r="17" spans="2:12" x14ac:dyDescent="0.25">
      <c r="B17" s="68"/>
      <c r="C17" s="73"/>
      <c r="D17" s="16" t="s">
        <v>49</v>
      </c>
      <c r="E17" s="73" t="s">
        <v>29</v>
      </c>
      <c r="F17" s="16">
        <v>10</v>
      </c>
      <c r="G17" s="16">
        <v>20</v>
      </c>
      <c r="H17" s="49" cm="1">
        <f t="array" ref="H17">SUM((F17:F20)*$N70)+(5*N70)</f>
        <v>902</v>
      </c>
      <c r="I17" s="49">
        <v>104</v>
      </c>
      <c r="J17" s="49">
        <f>I17*0.5</f>
        <v>52</v>
      </c>
      <c r="K17" s="49">
        <f>H17+J17</f>
        <v>954</v>
      </c>
      <c r="L17" s="122"/>
    </row>
    <row r="18" spans="2:12" x14ac:dyDescent="0.25">
      <c r="B18" s="68"/>
      <c r="C18" s="73"/>
      <c r="D18" s="16" t="s">
        <v>103</v>
      </c>
      <c r="E18" s="73"/>
      <c r="F18" s="16">
        <v>8</v>
      </c>
      <c r="G18" s="16">
        <v>16</v>
      </c>
      <c r="H18" s="50"/>
      <c r="I18" s="50"/>
      <c r="J18" s="50"/>
      <c r="K18" s="50"/>
      <c r="L18" s="122"/>
    </row>
    <row r="19" spans="2:12" x14ac:dyDescent="0.25">
      <c r="B19" s="68"/>
      <c r="C19" s="73"/>
      <c r="D19" s="16" t="s">
        <v>116</v>
      </c>
      <c r="E19" s="73"/>
      <c r="F19" s="16">
        <v>6</v>
      </c>
      <c r="G19" s="16">
        <v>12</v>
      </c>
      <c r="H19" s="50"/>
      <c r="I19" s="50"/>
      <c r="J19" s="50"/>
      <c r="K19" s="50"/>
      <c r="L19" s="122"/>
    </row>
    <row r="20" spans="2:12" ht="15.75" thickBot="1" x14ac:dyDescent="0.3">
      <c r="B20" s="69"/>
      <c r="C20" s="66"/>
      <c r="D20" s="17" t="s">
        <v>104</v>
      </c>
      <c r="E20" s="66"/>
      <c r="F20" s="17">
        <v>12</v>
      </c>
      <c r="G20" s="17">
        <v>24</v>
      </c>
      <c r="H20" s="51"/>
      <c r="I20" s="51"/>
      <c r="J20" s="51"/>
      <c r="K20" s="51"/>
      <c r="L20" s="123"/>
    </row>
    <row r="22" spans="2:12" ht="15.75" thickBot="1" x14ac:dyDescent="0.3"/>
    <row r="23" spans="2:12" ht="19.5" thickBot="1" x14ac:dyDescent="0.3">
      <c r="B23" s="127" t="s">
        <v>119</v>
      </c>
      <c r="C23" s="128"/>
      <c r="D23" s="128"/>
      <c r="E23" s="128"/>
      <c r="F23" s="128"/>
      <c r="G23" s="128"/>
      <c r="H23" s="128"/>
      <c r="I23" s="128"/>
      <c r="J23" s="128"/>
      <c r="K23" s="128"/>
      <c r="L23" s="129"/>
    </row>
    <row r="24" spans="2:12" x14ac:dyDescent="0.25">
      <c r="B24" s="153" t="s">
        <v>71</v>
      </c>
      <c r="C24" s="75" t="s">
        <v>4</v>
      </c>
      <c r="D24" s="32" t="s">
        <v>118</v>
      </c>
      <c r="E24" s="75" t="s">
        <v>31</v>
      </c>
      <c r="F24" s="32">
        <v>6</v>
      </c>
      <c r="G24" s="32">
        <v>6</v>
      </c>
      <c r="H24" s="59" cm="1">
        <f t="array" ref="H24">SUM((F24:F27)*$N70)+(1*N70)</f>
        <v>572</v>
      </c>
      <c r="I24" s="59">
        <v>60</v>
      </c>
      <c r="J24" s="59">
        <f>I24*0.5</f>
        <v>30</v>
      </c>
      <c r="K24" s="59">
        <f>H24+J24</f>
        <v>602</v>
      </c>
      <c r="L24" s="62">
        <f>K24</f>
        <v>602</v>
      </c>
    </row>
    <row r="25" spans="2:12" x14ac:dyDescent="0.25">
      <c r="B25" s="154"/>
      <c r="C25" s="76"/>
      <c r="D25" s="18" t="s">
        <v>107</v>
      </c>
      <c r="E25" s="76"/>
      <c r="F25" s="18">
        <v>6</v>
      </c>
      <c r="G25" s="18">
        <v>6</v>
      </c>
      <c r="H25" s="60"/>
      <c r="I25" s="60"/>
      <c r="J25" s="60"/>
      <c r="K25" s="60"/>
      <c r="L25" s="63"/>
    </row>
    <row r="26" spans="2:12" x14ac:dyDescent="0.25">
      <c r="B26" s="154"/>
      <c r="C26" s="76"/>
      <c r="D26" s="18" t="s">
        <v>105</v>
      </c>
      <c r="E26" s="76"/>
      <c r="F26" s="18">
        <v>5</v>
      </c>
      <c r="G26" s="18">
        <v>5</v>
      </c>
      <c r="H26" s="60"/>
      <c r="I26" s="60"/>
      <c r="J26" s="60"/>
      <c r="K26" s="60"/>
      <c r="L26" s="63"/>
    </row>
    <row r="27" spans="2:12" ht="15.75" thickBot="1" x14ac:dyDescent="0.3">
      <c r="B27" s="155"/>
      <c r="C27" s="77"/>
      <c r="D27" s="19" t="s">
        <v>49</v>
      </c>
      <c r="E27" s="77"/>
      <c r="F27" s="19">
        <v>8</v>
      </c>
      <c r="G27" s="19">
        <v>8</v>
      </c>
      <c r="H27" s="61"/>
      <c r="I27" s="61"/>
      <c r="J27" s="61"/>
      <c r="K27" s="61"/>
      <c r="L27" s="64"/>
    </row>
    <row r="28" spans="2:12" x14ac:dyDescent="0.25">
      <c r="B28" s="153" t="s">
        <v>72</v>
      </c>
      <c r="C28" s="75" t="s">
        <v>5</v>
      </c>
      <c r="D28" s="32" t="s">
        <v>106</v>
      </c>
      <c r="E28" s="75" t="s">
        <v>31</v>
      </c>
      <c r="F28" s="32">
        <v>8</v>
      </c>
      <c r="G28" s="32">
        <v>8</v>
      </c>
      <c r="H28" s="59" cm="1">
        <f t="array" ref="H28">SUM((F28:F30)*$N70)+(1*N70)</f>
        <v>550</v>
      </c>
      <c r="I28" s="59">
        <v>60</v>
      </c>
      <c r="J28" s="59">
        <f t="shared" ref="J28:J39" si="2">I28*0.5</f>
        <v>30</v>
      </c>
      <c r="K28" s="59">
        <f t="shared" ref="K28:K39" si="3">H28+J28</f>
        <v>580</v>
      </c>
      <c r="L28" s="62">
        <f t="shared" ref="L28:L31" si="4">K28</f>
        <v>580</v>
      </c>
    </row>
    <row r="29" spans="2:12" x14ac:dyDescent="0.25">
      <c r="B29" s="154"/>
      <c r="C29" s="76"/>
      <c r="D29" s="18" t="s">
        <v>107</v>
      </c>
      <c r="E29" s="76"/>
      <c r="F29" s="18">
        <v>6</v>
      </c>
      <c r="G29" s="18">
        <v>6</v>
      </c>
      <c r="H29" s="60"/>
      <c r="I29" s="60"/>
      <c r="J29" s="60"/>
      <c r="K29" s="60"/>
      <c r="L29" s="63"/>
    </row>
    <row r="30" spans="2:12" ht="15.75" thickBot="1" x14ac:dyDescent="0.3">
      <c r="B30" s="155"/>
      <c r="C30" s="77"/>
      <c r="D30" s="19" t="s">
        <v>49</v>
      </c>
      <c r="E30" s="77"/>
      <c r="F30" s="19">
        <v>10</v>
      </c>
      <c r="G30" s="19">
        <v>10</v>
      </c>
      <c r="H30" s="61"/>
      <c r="I30" s="61"/>
      <c r="J30" s="61"/>
      <c r="K30" s="61"/>
      <c r="L30" s="64"/>
    </row>
    <row r="31" spans="2:12" x14ac:dyDescent="0.25">
      <c r="B31" s="153" t="s">
        <v>73</v>
      </c>
      <c r="C31" s="75" t="s">
        <v>6</v>
      </c>
      <c r="D31" s="32" t="s">
        <v>20</v>
      </c>
      <c r="E31" s="75" t="s">
        <v>31</v>
      </c>
      <c r="F31" s="32">
        <v>15</v>
      </c>
      <c r="G31" s="32">
        <v>15</v>
      </c>
      <c r="H31" s="59" cm="1">
        <f t="array" ref="H31">SUM((F31:F34)*$N70)+(1*N70)</f>
        <v>748</v>
      </c>
      <c r="I31" s="59">
        <v>60</v>
      </c>
      <c r="J31" s="59">
        <f t="shared" si="2"/>
        <v>30</v>
      </c>
      <c r="K31" s="59">
        <f t="shared" si="3"/>
        <v>778</v>
      </c>
      <c r="L31" s="62">
        <f t="shared" si="4"/>
        <v>778</v>
      </c>
    </row>
    <row r="32" spans="2:12" x14ac:dyDescent="0.25">
      <c r="B32" s="154"/>
      <c r="C32" s="76"/>
      <c r="D32" s="18" t="s">
        <v>49</v>
      </c>
      <c r="E32" s="76"/>
      <c r="F32" s="18">
        <v>6</v>
      </c>
      <c r="G32" s="18">
        <v>6</v>
      </c>
      <c r="H32" s="60"/>
      <c r="I32" s="60"/>
      <c r="J32" s="60"/>
      <c r="K32" s="60"/>
      <c r="L32" s="63"/>
    </row>
    <row r="33" spans="2:12" x14ac:dyDescent="0.25">
      <c r="B33" s="154"/>
      <c r="C33" s="76"/>
      <c r="D33" s="18" t="s">
        <v>108</v>
      </c>
      <c r="E33" s="76"/>
      <c r="F33" s="18">
        <v>8</v>
      </c>
      <c r="G33" s="18">
        <v>8</v>
      </c>
      <c r="H33" s="60"/>
      <c r="I33" s="60"/>
      <c r="J33" s="60"/>
      <c r="K33" s="60"/>
      <c r="L33" s="63"/>
    </row>
    <row r="34" spans="2:12" ht="15.75" thickBot="1" x14ac:dyDescent="0.3">
      <c r="B34" s="155"/>
      <c r="C34" s="77"/>
      <c r="D34" s="19" t="s">
        <v>109</v>
      </c>
      <c r="E34" s="77"/>
      <c r="F34" s="19">
        <v>4</v>
      </c>
      <c r="G34" s="19">
        <v>4</v>
      </c>
      <c r="H34" s="61"/>
      <c r="I34" s="61"/>
      <c r="J34" s="61"/>
      <c r="K34" s="61"/>
      <c r="L34" s="64"/>
    </row>
    <row r="35" spans="2:12" x14ac:dyDescent="0.25">
      <c r="B35" s="108" t="s">
        <v>74</v>
      </c>
      <c r="C35" s="75" t="s">
        <v>7</v>
      </c>
      <c r="D35" s="32" t="s">
        <v>110</v>
      </c>
      <c r="E35" s="75" t="s">
        <v>32</v>
      </c>
      <c r="F35" s="32">
        <v>10</v>
      </c>
      <c r="G35" s="32">
        <v>20</v>
      </c>
      <c r="H35" s="59" cm="1">
        <f t="array" ref="H35">SUM((F35:F38)*$N70)+(1*N70)</f>
        <v>682</v>
      </c>
      <c r="I35" s="59">
        <v>60</v>
      </c>
      <c r="J35" s="59">
        <f t="shared" si="2"/>
        <v>30</v>
      </c>
      <c r="K35" s="59">
        <f t="shared" si="3"/>
        <v>712</v>
      </c>
      <c r="L35" s="130">
        <f>(K35*2)</f>
        <v>1424</v>
      </c>
    </row>
    <row r="36" spans="2:12" x14ac:dyDescent="0.25">
      <c r="B36" s="109"/>
      <c r="C36" s="76"/>
      <c r="D36" s="18" t="s">
        <v>41</v>
      </c>
      <c r="E36" s="76"/>
      <c r="F36" s="18">
        <v>10</v>
      </c>
      <c r="G36" s="18">
        <v>20</v>
      </c>
      <c r="H36" s="60"/>
      <c r="I36" s="60"/>
      <c r="J36" s="60"/>
      <c r="K36" s="60"/>
      <c r="L36" s="131"/>
    </row>
    <row r="37" spans="2:12" x14ac:dyDescent="0.25">
      <c r="B37" s="109"/>
      <c r="C37" s="76"/>
      <c r="D37" s="18" t="s">
        <v>111</v>
      </c>
      <c r="E37" s="76"/>
      <c r="F37" s="18">
        <v>4</v>
      </c>
      <c r="G37" s="18">
        <v>8</v>
      </c>
      <c r="H37" s="60"/>
      <c r="I37" s="60"/>
      <c r="J37" s="60"/>
      <c r="K37" s="60"/>
      <c r="L37" s="131"/>
    </row>
    <row r="38" spans="2:12" ht="15.75" thickBot="1" x14ac:dyDescent="0.3">
      <c r="B38" s="110"/>
      <c r="C38" s="77"/>
      <c r="D38" s="19" t="s">
        <v>113</v>
      </c>
      <c r="E38" s="77"/>
      <c r="F38" s="19">
        <v>6</v>
      </c>
      <c r="G38" s="19">
        <v>12</v>
      </c>
      <c r="H38" s="61"/>
      <c r="I38" s="61"/>
      <c r="J38" s="61"/>
      <c r="K38" s="61"/>
      <c r="L38" s="132"/>
    </row>
    <row r="39" spans="2:12" ht="15.75" thickBot="1" x14ac:dyDescent="0.3">
      <c r="B39" s="33" t="s">
        <v>75</v>
      </c>
      <c r="C39" s="34" t="s">
        <v>8</v>
      </c>
      <c r="D39" s="34" t="s">
        <v>112</v>
      </c>
      <c r="E39" s="34" t="s">
        <v>32</v>
      </c>
      <c r="F39" s="34">
        <v>12</v>
      </c>
      <c r="G39" s="34">
        <v>24</v>
      </c>
      <c r="H39" s="44">
        <f>(F39*N70)+(1*N70)</f>
        <v>286</v>
      </c>
      <c r="I39" s="44">
        <v>60</v>
      </c>
      <c r="J39" s="44">
        <f t="shared" si="2"/>
        <v>30</v>
      </c>
      <c r="K39" s="44">
        <f t="shared" si="3"/>
        <v>316</v>
      </c>
      <c r="L39" s="45">
        <f>K39*2</f>
        <v>632</v>
      </c>
    </row>
    <row r="41" spans="2:12" ht="15.75" thickBot="1" x14ac:dyDescent="0.3"/>
    <row r="42" spans="2:12" ht="19.5" thickBot="1" x14ac:dyDescent="0.3">
      <c r="B42" s="91" t="s">
        <v>24</v>
      </c>
      <c r="C42" s="92"/>
      <c r="D42" s="92"/>
      <c r="E42" s="92"/>
      <c r="F42" s="92"/>
      <c r="G42" s="92"/>
      <c r="H42" s="92"/>
      <c r="I42" s="92"/>
      <c r="J42" s="92"/>
      <c r="K42" s="92"/>
      <c r="L42" s="93"/>
    </row>
    <row r="43" spans="2:12" x14ac:dyDescent="0.25">
      <c r="B43" s="134" t="s">
        <v>76</v>
      </c>
      <c r="C43" s="78" t="s">
        <v>9</v>
      </c>
      <c r="D43" s="35" t="s">
        <v>42</v>
      </c>
      <c r="E43" s="78" t="s">
        <v>32</v>
      </c>
      <c r="F43" s="35">
        <v>8</v>
      </c>
      <c r="G43" s="35">
        <v>16</v>
      </c>
      <c r="H43" s="78" cm="1">
        <f t="array" ref="H43">SUM((F43:F47)*N70)+(10*N70)</f>
        <v>1848</v>
      </c>
      <c r="I43" s="78">
        <v>280</v>
      </c>
      <c r="J43" s="78">
        <f>I43*0.5</f>
        <v>140</v>
      </c>
      <c r="K43" s="78">
        <f>H43+J43</f>
        <v>1988</v>
      </c>
      <c r="L43" s="94">
        <f>K43*2</f>
        <v>3976</v>
      </c>
    </row>
    <row r="44" spans="2:12" x14ac:dyDescent="0.25">
      <c r="B44" s="104"/>
      <c r="C44" s="79"/>
      <c r="D44" s="20" t="s">
        <v>38</v>
      </c>
      <c r="E44" s="79"/>
      <c r="F44" s="20">
        <v>6</v>
      </c>
      <c r="G44" s="20">
        <v>12</v>
      </c>
      <c r="H44" s="79"/>
      <c r="I44" s="79"/>
      <c r="J44" s="79"/>
      <c r="K44" s="79"/>
      <c r="L44" s="95"/>
    </row>
    <row r="45" spans="2:12" x14ac:dyDescent="0.25">
      <c r="B45" s="104"/>
      <c r="C45" s="79"/>
      <c r="D45" s="20" t="s">
        <v>39</v>
      </c>
      <c r="E45" s="79"/>
      <c r="F45" s="20">
        <v>10</v>
      </c>
      <c r="G45" s="20">
        <v>20</v>
      </c>
      <c r="H45" s="79"/>
      <c r="I45" s="79"/>
      <c r="J45" s="79"/>
      <c r="K45" s="79"/>
      <c r="L45" s="95"/>
    </row>
    <row r="46" spans="2:12" x14ac:dyDescent="0.25">
      <c r="B46" s="104"/>
      <c r="C46" s="79"/>
      <c r="D46" s="20" t="s">
        <v>87</v>
      </c>
      <c r="E46" s="79"/>
      <c r="F46" s="20">
        <v>20</v>
      </c>
      <c r="G46" s="20">
        <v>40</v>
      </c>
      <c r="H46" s="79"/>
      <c r="I46" s="79"/>
      <c r="J46" s="79"/>
      <c r="K46" s="79"/>
      <c r="L46" s="95"/>
    </row>
    <row r="47" spans="2:12" ht="15.75" thickBot="1" x14ac:dyDescent="0.3">
      <c r="B47" s="133"/>
      <c r="C47" s="80"/>
      <c r="D47" s="21" t="s">
        <v>20</v>
      </c>
      <c r="E47" s="80"/>
      <c r="F47" s="21">
        <v>30</v>
      </c>
      <c r="G47" s="21">
        <v>60</v>
      </c>
      <c r="H47" s="80"/>
      <c r="I47" s="80"/>
      <c r="J47" s="80"/>
      <c r="K47" s="80"/>
      <c r="L47" s="96"/>
    </row>
    <row r="48" spans="2:12" x14ac:dyDescent="0.25">
      <c r="B48" s="103" t="s">
        <v>77</v>
      </c>
      <c r="C48" s="81" t="s">
        <v>10</v>
      </c>
      <c r="D48" s="30" t="s">
        <v>60</v>
      </c>
      <c r="E48" s="81" t="s">
        <v>32</v>
      </c>
      <c r="F48" s="30">
        <v>9</v>
      </c>
      <c r="G48" s="30">
        <v>18</v>
      </c>
      <c r="H48" s="81" cm="1">
        <f t="array" ref="H48">SUM((F48:F54)*N70)+(10*N70)</f>
        <v>1188</v>
      </c>
      <c r="I48" s="81">
        <v>280</v>
      </c>
      <c r="J48" s="81">
        <f t="shared" ref="J48:J55" si="5">I48*0.5</f>
        <v>140</v>
      </c>
      <c r="K48" s="81">
        <f t="shared" ref="K48:K55" si="6">H48+J48</f>
        <v>1328</v>
      </c>
      <c r="L48" s="97">
        <f>K48*2</f>
        <v>2656</v>
      </c>
    </row>
    <row r="49" spans="2:12" x14ac:dyDescent="0.25">
      <c r="B49" s="104"/>
      <c r="C49" s="79"/>
      <c r="D49" s="20" t="s">
        <v>44</v>
      </c>
      <c r="E49" s="79"/>
      <c r="F49" s="20">
        <v>2</v>
      </c>
      <c r="G49" s="20">
        <v>4</v>
      </c>
      <c r="H49" s="79"/>
      <c r="I49" s="79"/>
      <c r="J49" s="79"/>
      <c r="K49" s="79"/>
      <c r="L49" s="95"/>
    </row>
    <row r="50" spans="2:12" x14ac:dyDescent="0.25">
      <c r="B50" s="104"/>
      <c r="C50" s="79"/>
      <c r="D50" s="20" t="s">
        <v>43</v>
      </c>
      <c r="E50" s="79"/>
      <c r="F50" s="20">
        <v>6</v>
      </c>
      <c r="G50" s="20">
        <v>12</v>
      </c>
      <c r="H50" s="79"/>
      <c r="I50" s="79"/>
      <c r="J50" s="79"/>
      <c r="K50" s="79"/>
      <c r="L50" s="95"/>
    </row>
    <row r="51" spans="2:12" x14ac:dyDescent="0.25">
      <c r="B51" s="104"/>
      <c r="C51" s="79"/>
      <c r="D51" s="20" t="s">
        <v>41</v>
      </c>
      <c r="E51" s="79"/>
      <c r="F51" s="20">
        <v>3</v>
      </c>
      <c r="G51" s="20">
        <v>6</v>
      </c>
      <c r="H51" s="79"/>
      <c r="I51" s="79"/>
      <c r="J51" s="79"/>
      <c r="K51" s="79"/>
      <c r="L51" s="95"/>
    </row>
    <row r="52" spans="2:12" x14ac:dyDescent="0.25">
      <c r="B52" s="104"/>
      <c r="C52" s="79"/>
      <c r="D52" s="20" t="s">
        <v>42</v>
      </c>
      <c r="E52" s="79"/>
      <c r="F52" s="20">
        <v>4</v>
      </c>
      <c r="G52" s="20">
        <v>8</v>
      </c>
      <c r="H52" s="79"/>
      <c r="I52" s="79"/>
      <c r="J52" s="79"/>
      <c r="K52" s="79"/>
      <c r="L52" s="95"/>
    </row>
    <row r="53" spans="2:12" x14ac:dyDescent="0.25">
      <c r="B53" s="104"/>
      <c r="C53" s="79"/>
      <c r="D53" s="20" t="s">
        <v>58</v>
      </c>
      <c r="E53" s="79"/>
      <c r="F53" s="20">
        <v>10</v>
      </c>
      <c r="G53" s="20">
        <v>20</v>
      </c>
      <c r="H53" s="79"/>
      <c r="I53" s="79"/>
      <c r="J53" s="79"/>
      <c r="K53" s="79"/>
      <c r="L53" s="95"/>
    </row>
    <row r="54" spans="2:12" ht="15.75" thickBot="1" x14ac:dyDescent="0.3">
      <c r="B54" s="105"/>
      <c r="C54" s="82"/>
      <c r="D54" s="36" t="s">
        <v>59</v>
      </c>
      <c r="E54" s="82"/>
      <c r="F54" s="36">
        <v>10</v>
      </c>
      <c r="G54" s="36">
        <v>20</v>
      </c>
      <c r="H54" s="82"/>
      <c r="I54" s="82"/>
      <c r="J54" s="82"/>
      <c r="K54" s="82"/>
      <c r="L54" s="98"/>
    </row>
    <row r="55" spans="2:12" x14ac:dyDescent="0.25">
      <c r="B55" s="134" t="s">
        <v>78</v>
      </c>
      <c r="C55" s="78" t="s">
        <v>11</v>
      </c>
      <c r="D55" s="35" t="s">
        <v>40</v>
      </c>
      <c r="E55" s="78" t="s">
        <v>32</v>
      </c>
      <c r="F55" s="35">
        <v>4</v>
      </c>
      <c r="G55" s="35">
        <v>8</v>
      </c>
      <c r="H55" s="78" cm="1">
        <f t="array" ref="H55">SUM((F55:F59)*N70)+(10*N70)</f>
        <v>1210</v>
      </c>
      <c r="I55" s="78">
        <v>280</v>
      </c>
      <c r="J55" s="78">
        <f t="shared" si="5"/>
        <v>140</v>
      </c>
      <c r="K55" s="78">
        <f t="shared" si="6"/>
        <v>1350</v>
      </c>
      <c r="L55" s="94">
        <f>K55*2</f>
        <v>2700</v>
      </c>
    </row>
    <row r="56" spans="2:12" x14ac:dyDescent="0.25">
      <c r="B56" s="104"/>
      <c r="C56" s="79"/>
      <c r="D56" s="20" t="s">
        <v>45</v>
      </c>
      <c r="E56" s="79"/>
      <c r="F56" s="20">
        <v>5</v>
      </c>
      <c r="G56" s="20">
        <v>10</v>
      </c>
      <c r="H56" s="79"/>
      <c r="I56" s="79"/>
      <c r="J56" s="79"/>
      <c r="K56" s="79"/>
      <c r="L56" s="95"/>
    </row>
    <row r="57" spans="2:12" x14ac:dyDescent="0.25">
      <c r="B57" s="104"/>
      <c r="C57" s="79"/>
      <c r="D57" s="20" t="s">
        <v>46</v>
      </c>
      <c r="E57" s="79"/>
      <c r="F57" s="20">
        <v>6</v>
      </c>
      <c r="G57" s="20">
        <v>12</v>
      </c>
      <c r="H57" s="79"/>
      <c r="I57" s="79"/>
      <c r="J57" s="79"/>
      <c r="K57" s="79"/>
      <c r="L57" s="95"/>
    </row>
    <row r="58" spans="2:12" x14ac:dyDescent="0.25">
      <c r="B58" s="104"/>
      <c r="C58" s="79"/>
      <c r="D58" s="20" t="s">
        <v>47</v>
      </c>
      <c r="E58" s="79"/>
      <c r="F58" s="20">
        <v>10</v>
      </c>
      <c r="G58" s="20">
        <v>20</v>
      </c>
      <c r="H58" s="79"/>
      <c r="I58" s="79"/>
      <c r="J58" s="79"/>
      <c r="K58" s="79"/>
      <c r="L58" s="95"/>
    </row>
    <row r="59" spans="2:12" ht="15.75" thickBot="1" x14ac:dyDescent="0.3">
      <c r="B59" s="133"/>
      <c r="C59" s="80"/>
      <c r="D59" s="21" t="s">
        <v>59</v>
      </c>
      <c r="E59" s="80"/>
      <c r="F59" s="21">
        <v>20</v>
      </c>
      <c r="G59" s="21">
        <v>40</v>
      </c>
      <c r="H59" s="80"/>
      <c r="I59" s="80"/>
      <c r="J59" s="80"/>
      <c r="K59" s="80"/>
      <c r="L59" s="96"/>
    </row>
    <row r="60" spans="2:12" x14ac:dyDescent="0.25">
      <c r="B60" s="103" t="s">
        <v>79</v>
      </c>
      <c r="C60" s="81" t="s">
        <v>12</v>
      </c>
      <c r="D60" s="30" t="s">
        <v>49</v>
      </c>
      <c r="E60" s="81" t="s">
        <v>32</v>
      </c>
      <c r="F60" s="30">
        <v>20</v>
      </c>
      <c r="G60" s="30">
        <v>40</v>
      </c>
      <c r="H60" s="81" cm="1">
        <f t="array" ref="H60">SUM((F60:F61)*N70)+(10*N70)</f>
        <v>770</v>
      </c>
      <c r="I60" s="81">
        <v>280</v>
      </c>
      <c r="J60" s="81">
        <f>I60*0.5</f>
        <v>140</v>
      </c>
      <c r="K60" s="81">
        <f>H60+J60</f>
        <v>910</v>
      </c>
      <c r="L60" s="97">
        <f>K60*2</f>
        <v>1820</v>
      </c>
    </row>
    <row r="61" spans="2:12" ht="15.75" thickBot="1" x14ac:dyDescent="0.3">
      <c r="B61" s="133"/>
      <c r="C61" s="80"/>
      <c r="D61" s="21" t="s">
        <v>40</v>
      </c>
      <c r="E61" s="80"/>
      <c r="F61" s="21">
        <v>5</v>
      </c>
      <c r="G61" s="21">
        <v>10</v>
      </c>
      <c r="H61" s="80"/>
      <c r="I61" s="80"/>
      <c r="J61" s="80"/>
      <c r="K61" s="80"/>
      <c r="L61" s="96"/>
    </row>
    <row r="62" spans="2:12" x14ac:dyDescent="0.25">
      <c r="I62" s="4"/>
    </row>
    <row r="63" spans="2:12" ht="15.75" thickBot="1" x14ac:dyDescent="0.3"/>
    <row r="64" spans="2:12" ht="19.5" thickBot="1" x14ac:dyDescent="0.3">
      <c r="B64" s="142" t="s">
        <v>25</v>
      </c>
      <c r="C64" s="143"/>
      <c r="D64" s="143"/>
      <c r="E64" s="143"/>
      <c r="F64" s="143"/>
      <c r="G64" s="143"/>
      <c r="H64" s="143"/>
      <c r="I64" s="143"/>
      <c r="J64" s="143"/>
      <c r="K64" s="143"/>
      <c r="L64" s="144"/>
    </row>
    <row r="65" spans="2:14" x14ac:dyDescent="0.25">
      <c r="B65" s="116" t="s">
        <v>80</v>
      </c>
      <c r="C65" s="83" t="s">
        <v>13</v>
      </c>
      <c r="D65" s="29" t="s">
        <v>62</v>
      </c>
      <c r="E65" s="83" t="s">
        <v>32</v>
      </c>
      <c r="F65" s="29">
        <v>8</v>
      </c>
      <c r="G65" s="29">
        <v>16</v>
      </c>
      <c r="H65" s="83" cm="1">
        <f t="array" ref="H65">SUM((F65:F69)*N70)+(10*N70)</f>
        <v>902</v>
      </c>
      <c r="I65" s="83">
        <v>328</v>
      </c>
      <c r="J65" s="83">
        <f>I65*0.5</f>
        <v>164</v>
      </c>
      <c r="K65" s="83">
        <f>H65+J65</f>
        <v>1066</v>
      </c>
      <c r="L65" s="145">
        <f>K65*2</f>
        <v>2132</v>
      </c>
    </row>
    <row r="66" spans="2:14" x14ac:dyDescent="0.25">
      <c r="B66" s="114"/>
      <c r="C66" s="84"/>
      <c r="D66" s="22" t="s">
        <v>40</v>
      </c>
      <c r="E66" s="84"/>
      <c r="F66" s="22">
        <v>3</v>
      </c>
      <c r="G66" s="22">
        <v>6</v>
      </c>
      <c r="H66" s="84"/>
      <c r="I66" s="84"/>
      <c r="J66" s="84"/>
      <c r="K66" s="84"/>
      <c r="L66" s="146"/>
    </row>
    <row r="67" spans="2:14" x14ac:dyDescent="0.25">
      <c r="B67" s="114"/>
      <c r="C67" s="84"/>
      <c r="D67" s="22" t="s">
        <v>48</v>
      </c>
      <c r="E67" s="84"/>
      <c r="F67" s="22">
        <v>4</v>
      </c>
      <c r="G67" s="22">
        <v>8</v>
      </c>
      <c r="H67" s="84"/>
      <c r="I67" s="84"/>
      <c r="J67" s="84"/>
      <c r="K67" s="84"/>
      <c r="L67" s="146"/>
    </row>
    <row r="68" spans="2:14" x14ac:dyDescent="0.25">
      <c r="B68" s="114"/>
      <c r="C68" s="84"/>
      <c r="D68" s="22" t="s">
        <v>61</v>
      </c>
      <c r="E68" s="84"/>
      <c r="F68" s="22">
        <v>6</v>
      </c>
      <c r="G68" s="22">
        <v>12</v>
      </c>
      <c r="H68" s="84"/>
      <c r="I68" s="84"/>
      <c r="J68" s="84"/>
      <c r="K68" s="84"/>
      <c r="L68" s="146"/>
    </row>
    <row r="69" spans="2:14" ht="15.75" thickBot="1" x14ac:dyDescent="0.3">
      <c r="B69" s="117"/>
      <c r="C69" s="85"/>
      <c r="D69" s="37" t="s">
        <v>50</v>
      </c>
      <c r="E69" s="85"/>
      <c r="F69" s="37">
        <v>10</v>
      </c>
      <c r="G69" s="37">
        <v>20</v>
      </c>
      <c r="H69" s="85"/>
      <c r="I69" s="85"/>
      <c r="J69" s="85"/>
      <c r="K69" s="85"/>
      <c r="L69" s="147"/>
    </row>
    <row r="70" spans="2:14" x14ac:dyDescent="0.25">
      <c r="B70" s="113" t="s">
        <v>81</v>
      </c>
      <c r="C70" s="112" t="s">
        <v>14</v>
      </c>
      <c r="D70" s="38" t="s">
        <v>48</v>
      </c>
      <c r="E70" s="112" t="s">
        <v>32</v>
      </c>
      <c r="F70" s="38">
        <v>8</v>
      </c>
      <c r="G70" s="38">
        <v>16</v>
      </c>
      <c r="H70" s="112" cm="1">
        <f t="array" ref="H70">SUM((F70:F74)*N70)+(10*N70)</f>
        <v>1144</v>
      </c>
      <c r="I70" s="112">
        <v>328</v>
      </c>
      <c r="J70" s="112">
        <f t="shared" ref="J70" si="7">I70*0.5</f>
        <v>164</v>
      </c>
      <c r="K70" s="112">
        <f t="shared" ref="K70" si="8">H70+J70</f>
        <v>1308</v>
      </c>
      <c r="L70" s="148">
        <f>K70*2</f>
        <v>2616</v>
      </c>
      <c r="N70" s="7">
        <v>22</v>
      </c>
    </row>
    <row r="71" spans="2:14" x14ac:dyDescent="0.25">
      <c r="B71" s="114"/>
      <c r="C71" s="84"/>
      <c r="D71" s="22" t="s">
        <v>63</v>
      </c>
      <c r="E71" s="84"/>
      <c r="F71" s="22">
        <v>6</v>
      </c>
      <c r="G71" s="22">
        <v>12</v>
      </c>
      <c r="H71" s="84"/>
      <c r="I71" s="84"/>
      <c r="J71" s="84"/>
      <c r="K71" s="84"/>
      <c r="L71" s="146"/>
    </row>
    <row r="72" spans="2:14" x14ac:dyDescent="0.25">
      <c r="B72" s="114"/>
      <c r="C72" s="84"/>
      <c r="D72" s="22" t="s">
        <v>38</v>
      </c>
      <c r="E72" s="84"/>
      <c r="F72" s="22">
        <v>5</v>
      </c>
      <c r="G72" s="22">
        <v>10</v>
      </c>
      <c r="H72" s="84"/>
      <c r="I72" s="84"/>
      <c r="J72" s="84"/>
      <c r="K72" s="84"/>
      <c r="L72" s="146"/>
    </row>
    <row r="73" spans="2:14" x14ac:dyDescent="0.25">
      <c r="B73" s="114"/>
      <c r="C73" s="84"/>
      <c r="D73" s="22" t="s">
        <v>40</v>
      </c>
      <c r="E73" s="84"/>
      <c r="F73" s="22">
        <v>8</v>
      </c>
      <c r="G73" s="22">
        <v>16</v>
      </c>
      <c r="H73" s="84"/>
      <c r="I73" s="84"/>
      <c r="J73" s="84"/>
      <c r="K73" s="84"/>
      <c r="L73" s="146"/>
    </row>
    <row r="74" spans="2:14" ht="15.75" thickBot="1" x14ac:dyDescent="0.3">
      <c r="B74" s="115"/>
      <c r="C74" s="90"/>
      <c r="D74" s="23" t="s">
        <v>52</v>
      </c>
      <c r="E74" s="90"/>
      <c r="F74" s="23">
        <v>15</v>
      </c>
      <c r="G74" s="23">
        <v>30</v>
      </c>
      <c r="H74" s="90"/>
      <c r="I74" s="90"/>
      <c r="J74" s="90"/>
      <c r="K74" s="90"/>
      <c r="L74" s="149"/>
    </row>
    <row r="75" spans="2:14" x14ac:dyDescent="0.25">
      <c r="B75" s="116" t="s">
        <v>82</v>
      </c>
      <c r="C75" s="83" t="s">
        <v>15</v>
      </c>
      <c r="D75" s="29" t="s">
        <v>53</v>
      </c>
      <c r="E75" s="83" t="s">
        <v>33</v>
      </c>
      <c r="F75" s="29">
        <v>4</v>
      </c>
      <c r="G75" s="29">
        <v>4</v>
      </c>
      <c r="H75" s="83" cm="1">
        <f t="array" ref="H75">SUM((F75:F77)*N70)+(10*N70)</f>
        <v>572</v>
      </c>
      <c r="I75" s="83">
        <v>328</v>
      </c>
      <c r="J75" s="83">
        <f>I75*0.5</f>
        <v>164</v>
      </c>
      <c r="K75" s="83">
        <f>H75+J75</f>
        <v>736</v>
      </c>
      <c r="L75" s="145"/>
    </row>
    <row r="76" spans="2:14" x14ac:dyDescent="0.25">
      <c r="B76" s="114"/>
      <c r="C76" s="84"/>
      <c r="D76" s="22" t="s">
        <v>49</v>
      </c>
      <c r="E76" s="84"/>
      <c r="F76" s="22">
        <v>4</v>
      </c>
      <c r="G76" s="22">
        <v>4</v>
      </c>
      <c r="H76" s="84"/>
      <c r="I76" s="84"/>
      <c r="J76" s="84"/>
      <c r="K76" s="84"/>
      <c r="L76" s="146"/>
    </row>
    <row r="77" spans="2:14" ht="15.75" thickBot="1" x14ac:dyDescent="0.3">
      <c r="B77" s="115"/>
      <c r="C77" s="90"/>
      <c r="D77" s="23" t="s">
        <v>54</v>
      </c>
      <c r="E77" s="90"/>
      <c r="F77" s="23">
        <v>8</v>
      </c>
      <c r="G77" s="23">
        <v>8</v>
      </c>
      <c r="H77" s="90"/>
      <c r="I77" s="90"/>
      <c r="J77" s="90"/>
      <c r="K77" s="90"/>
      <c r="L77" s="149"/>
    </row>
    <row r="79" spans="2:14" ht="15.75" thickBot="1" x14ac:dyDescent="0.3"/>
    <row r="80" spans="2:14" ht="19.5" thickBot="1" x14ac:dyDescent="0.3">
      <c r="B80" s="150" t="s">
        <v>26</v>
      </c>
      <c r="C80" s="151"/>
      <c r="D80" s="151"/>
      <c r="E80" s="151"/>
      <c r="F80" s="151"/>
      <c r="G80" s="151"/>
      <c r="H80" s="151"/>
      <c r="I80" s="151"/>
      <c r="J80" s="151"/>
      <c r="K80" s="151"/>
      <c r="L80" s="152"/>
    </row>
    <row r="81" spans="2:13" x14ac:dyDescent="0.25">
      <c r="B81" s="111" t="s">
        <v>83</v>
      </c>
      <c r="C81" s="119" t="s">
        <v>16</v>
      </c>
      <c r="D81" s="28" t="s">
        <v>64</v>
      </c>
      <c r="E81" s="28" t="s">
        <v>34</v>
      </c>
      <c r="F81" s="28">
        <v>5</v>
      </c>
      <c r="G81" s="28">
        <v>5</v>
      </c>
      <c r="H81" s="40">
        <f>(F81*N70)+(10*N70)</f>
        <v>330</v>
      </c>
      <c r="I81" s="40">
        <v>220</v>
      </c>
      <c r="J81" s="40">
        <f>I81*0.5</f>
        <v>110</v>
      </c>
      <c r="K81" s="40">
        <f>H81+J81</f>
        <v>440</v>
      </c>
      <c r="L81" s="42"/>
      <c r="M81" s="8"/>
    </row>
    <row r="82" spans="2:13" x14ac:dyDescent="0.25">
      <c r="B82" s="88"/>
      <c r="C82" s="120"/>
      <c r="D82" s="24" t="s">
        <v>56</v>
      </c>
      <c r="E82" s="24" t="s">
        <v>35</v>
      </c>
      <c r="F82" s="24">
        <v>30</v>
      </c>
      <c r="G82" s="24">
        <v>30</v>
      </c>
      <c r="H82" s="24">
        <f>(F82*N70)+(10*N70)</f>
        <v>880</v>
      </c>
      <c r="I82" s="24">
        <v>220</v>
      </c>
      <c r="J82" s="24">
        <f>I82*0.5</f>
        <v>110</v>
      </c>
      <c r="K82" s="24">
        <f>H82+J82</f>
        <v>990</v>
      </c>
      <c r="L82" s="43"/>
      <c r="M82" s="8"/>
    </row>
    <row r="83" spans="2:13" x14ac:dyDescent="0.25">
      <c r="B83" s="88"/>
      <c r="C83" s="120"/>
      <c r="D83" s="24" t="s">
        <v>55</v>
      </c>
      <c r="E83" s="56" t="s">
        <v>32</v>
      </c>
      <c r="F83" s="24">
        <v>10</v>
      </c>
      <c r="G83" s="24">
        <v>20</v>
      </c>
      <c r="H83" s="56" cm="1">
        <f t="array" ref="H83">SUM((F83:F88)*N70)+(10*N70)</f>
        <v>1452</v>
      </c>
      <c r="I83" s="56">
        <v>220</v>
      </c>
      <c r="J83" s="56">
        <f>I83*0.5</f>
        <v>110</v>
      </c>
      <c r="K83" s="56">
        <f>H83+J83</f>
        <v>1562</v>
      </c>
      <c r="L83" s="135">
        <f>K83*2</f>
        <v>3124</v>
      </c>
    </row>
    <row r="84" spans="2:13" x14ac:dyDescent="0.25">
      <c r="B84" s="88"/>
      <c r="C84" s="120"/>
      <c r="D84" s="24" t="s">
        <v>51</v>
      </c>
      <c r="E84" s="57"/>
      <c r="F84" s="24">
        <v>8</v>
      </c>
      <c r="G84" s="24">
        <v>16</v>
      </c>
      <c r="H84" s="57"/>
      <c r="I84" s="57"/>
      <c r="J84" s="57"/>
      <c r="K84" s="57"/>
      <c r="L84" s="135"/>
      <c r="M84" s="137"/>
    </row>
    <row r="85" spans="2:13" x14ac:dyDescent="0.25">
      <c r="B85" s="88"/>
      <c r="C85" s="120"/>
      <c r="D85" s="24" t="s">
        <v>88</v>
      </c>
      <c r="E85" s="57"/>
      <c r="F85" s="24">
        <v>4</v>
      </c>
      <c r="G85" s="24">
        <v>8</v>
      </c>
      <c r="H85" s="57"/>
      <c r="I85" s="57"/>
      <c r="J85" s="57"/>
      <c r="K85" s="57"/>
      <c r="L85" s="135"/>
      <c r="M85" s="137"/>
    </row>
    <row r="86" spans="2:13" x14ac:dyDescent="0.25">
      <c r="B86" s="88"/>
      <c r="C86" s="120"/>
      <c r="D86" s="24" t="s">
        <v>89</v>
      </c>
      <c r="E86" s="57"/>
      <c r="F86" s="24">
        <v>9</v>
      </c>
      <c r="G86" s="24">
        <v>18</v>
      </c>
      <c r="H86" s="57"/>
      <c r="I86" s="57"/>
      <c r="J86" s="57"/>
      <c r="K86" s="57"/>
      <c r="L86" s="135"/>
      <c r="M86" s="137"/>
    </row>
    <row r="87" spans="2:13" x14ac:dyDescent="0.25">
      <c r="B87" s="88"/>
      <c r="C87" s="120"/>
      <c r="D87" s="24" t="s">
        <v>90</v>
      </c>
      <c r="E87" s="57"/>
      <c r="F87" s="24">
        <v>10</v>
      </c>
      <c r="G87" s="24">
        <v>20</v>
      </c>
      <c r="H87" s="57"/>
      <c r="I87" s="57"/>
      <c r="J87" s="57"/>
      <c r="K87" s="57"/>
      <c r="L87" s="135"/>
      <c r="M87" s="137"/>
    </row>
    <row r="88" spans="2:13" ht="15.75" thickBot="1" x14ac:dyDescent="0.3">
      <c r="B88" s="118"/>
      <c r="C88" s="56"/>
      <c r="D88" s="39" t="s">
        <v>91</v>
      </c>
      <c r="E88" s="58"/>
      <c r="F88" s="39">
        <v>15</v>
      </c>
      <c r="G88" s="39">
        <v>30</v>
      </c>
      <c r="H88" s="58"/>
      <c r="I88" s="58"/>
      <c r="J88" s="58"/>
      <c r="K88" s="58"/>
      <c r="L88" s="136"/>
      <c r="M88" s="137"/>
    </row>
    <row r="89" spans="2:13" x14ac:dyDescent="0.25">
      <c r="B89" s="87" t="s">
        <v>84</v>
      </c>
      <c r="C89" s="86" t="s">
        <v>17</v>
      </c>
      <c r="D89" s="41" t="s">
        <v>92</v>
      </c>
      <c r="E89" s="86" t="s">
        <v>32</v>
      </c>
      <c r="F89" s="41">
        <v>6</v>
      </c>
      <c r="G89" s="41">
        <v>12</v>
      </c>
      <c r="H89" s="86" cm="1">
        <f t="array" ref="H89">SUM((F89:F92)*N70)+(10*N70)</f>
        <v>1078</v>
      </c>
      <c r="I89" s="86">
        <v>220</v>
      </c>
      <c r="J89" s="86">
        <f t="shared" ref="J89:J96" si="9">I89*0.5</f>
        <v>110</v>
      </c>
      <c r="K89" s="86">
        <f t="shared" ref="K89:K96" si="10">H89+J89</f>
        <v>1188</v>
      </c>
      <c r="L89" s="138">
        <f>K89*2</f>
        <v>2376</v>
      </c>
    </row>
    <row r="90" spans="2:13" x14ac:dyDescent="0.25">
      <c r="B90" s="88"/>
      <c r="C90" s="71"/>
      <c r="D90" s="25" t="s">
        <v>93</v>
      </c>
      <c r="E90" s="71"/>
      <c r="F90" s="25">
        <v>6</v>
      </c>
      <c r="G90" s="25">
        <v>12</v>
      </c>
      <c r="H90" s="71"/>
      <c r="I90" s="71"/>
      <c r="J90" s="71"/>
      <c r="K90" s="71"/>
      <c r="L90" s="139"/>
    </row>
    <row r="91" spans="2:13" x14ac:dyDescent="0.25">
      <c r="B91" s="88"/>
      <c r="C91" s="71"/>
      <c r="D91" s="25" t="s">
        <v>49</v>
      </c>
      <c r="E91" s="71"/>
      <c r="F91" s="25">
        <v>12</v>
      </c>
      <c r="G91" s="25">
        <v>24</v>
      </c>
      <c r="H91" s="71"/>
      <c r="I91" s="71"/>
      <c r="J91" s="71"/>
      <c r="K91" s="71"/>
      <c r="L91" s="139"/>
    </row>
    <row r="92" spans="2:13" ht="15.75" thickBot="1" x14ac:dyDescent="0.3">
      <c r="B92" s="89"/>
      <c r="C92" s="72"/>
      <c r="D92" s="26" t="s">
        <v>40</v>
      </c>
      <c r="E92" s="72"/>
      <c r="F92" s="26">
        <v>15</v>
      </c>
      <c r="G92" s="26">
        <v>30</v>
      </c>
      <c r="H92" s="72"/>
      <c r="I92" s="72"/>
      <c r="J92" s="72"/>
      <c r="K92" s="72"/>
      <c r="L92" s="140"/>
    </row>
    <row r="93" spans="2:13" x14ac:dyDescent="0.25">
      <c r="B93" s="87" t="s">
        <v>85</v>
      </c>
      <c r="C93" s="86" t="s">
        <v>18</v>
      </c>
      <c r="D93" s="41" t="s">
        <v>40</v>
      </c>
      <c r="E93" s="86" t="s">
        <v>32</v>
      </c>
      <c r="F93" s="41">
        <v>4</v>
      </c>
      <c r="G93" s="41">
        <v>8</v>
      </c>
      <c r="H93" s="86" cm="1">
        <f t="array" ref="H93">SUM((F93:F95)*N70)+(10*N70)</f>
        <v>858</v>
      </c>
      <c r="I93" s="86">
        <v>220</v>
      </c>
      <c r="J93" s="86">
        <f t="shared" si="9"/>
        <v>110</v>
      </c>
      <c r="K93" s="86">
        <f t="shared" si="10"/>
        <v>968</v>
      </c>
      <c r="L93" s="138">
        <f>K93*2</f>
        <v>1936</v>
      </c>
    </row>
    <row r="94" spans="2:13" x14ac:dyDescent="0.25">
      <c r="B94" s="88"/>
      <c r="C94" s="71"/>
      <c r="D94" s="25" t="s">
        <v>94</v>
      </c>
      <c r="E94" s="71"/>
      <c r="F94" s="25">
        <v>10</v>
      </c>
      <c r="G94" s="25">
        <v>20</v>
      </c>
      <c r="H94" s="71"/>
      <c r="I94" s="71"/>
      <c r="J94" s="71"/>
      <c r="K94" s="71"/>
      <c r="L94" s="139"/>
    </row>
    <row r="95" spans="2:13" ht="15.75" thickBot="1" x14ac:dyDescent="0.3">
      <c r="B95" s="89"/>
      <c r="C95" s="72"/>
      <c r="D95" s="26" t="s">
        <v>57</v>
      </c>
      <c r="E95" s="72"/>
      <c r="F95" s="26">
        <v>15</v>
      </c>
      <c r="G95" s="26">
        <v>30</v>
      </c>
      <c r="H95" s="72"/>
      <c r="I95" s="72"/>
      <c r="J95" s="72"/>
      <c r="K95" s="72"/>
      <c r="L95" s="140"/>
    </row>
    <row r="96" spans="2:13" x14ac:dyDescent="0.25">
      <c r="B96" s="111" t="s">
        <v>86</v>
      </c>
      <c r="C96" s="70" t="s">
        <v>19</v>
      </c>
      <c r="D96" s="28" t="s">
        <v>95</v>
      </c>
      <c r="E96" s="70" t="s">
        <v>32</v>
      </c>
      <c r="F96" s="40">
        <v>60</v>
      </c>
      <c r="G96" s="40">
        <v>120</v>
      </c>
      <c r="H96" s="70" cm="1">
        <f t="array" ref="H96">SUM((F96:F100)*N70)+(10*N70)</f>
        <v>2838</v>
      </c>
      <c r="I96" s="70">
        <v>220</v>
      </c>
      <c r="J96" s="70">
        <f t="shared" si="9"/>
        <v>110</v>
      </c>
      <c r="K96" s="70">
        <f t="shared" si="10"/>
        <v>2948</v>
      </c>
      <c r="L96" s="141">
        <f>K96*2</f>
        <v>5896</v>
      </c>
    </row>
    <row r="97" spans="2:16" x14ac:dyDescent="0.25">
      <c r="B97" s="88"/>
      <c r="C97" s="71"/>
      <c r="D97" s="24" t="s">
        <v>96</v>
      </c>
      <c r="E97" s="71"/>
      <c r="F97" s="25">
        <v>4</v>
      </c>
      <c r="G97" s="25">
        <v>8</v>
      </c>
      <c r="H97" s="71"/>
      <c r="I97" s="71"/>
      <c r="J97" s="71"/>
      <c r="K97" s="71"/>
      <c r="L97" s="139"/>
    </row>
    <row r="98" spans="2:16" x14ac:dyDescent="0.25">
      <c r="B98" s="88"/>
      <c r="C98" s="71"/>
      <c r="D98" s="24" t="s">
        <v>97</v>
      </c>
      <c r="E98" s="71"/>
      <c r="F98" s="25">
        <v>30</v>
      </c>
      <c r="G98" s="25">
        <v>60</v>
      </c>
      <c r="H98" s="71"/>
      <c r="I98" s="71"/>
      <c r="J98" s="71"/>
      <c r="K98" s="71"/>
      <c r="L98" s="139"/>
    </row>
    <row r="99" spans="2:16" x14ac:dyDescent="0.25">
      <c r="B99" s="88"/>
      <c r="C99" s="71"/>
      <c r="D99" s="24" t="s">
        <v>40</v>
      </c>
      <c r="E99" s="71"/>
      <c r="F99" s="25">
        <v>20</v>
      </c>
      <c r="G99" s="25">
        <v>40</v>
      </c>
      <c r="H99" s="71"/>
      <c r="I99" s="71"/>
      <c r="J99" s="71"/>
      <c r="K99" s="71"/>
      <c r="L99" s="139"/>
    </row>
    <row r="100" spans="2:16" ht="15.75" thickBot="1" x14ac:dyDescent="0.3">
      <c r="B100" s="89"/>
      <c r="C100" s="72"/>
      <c r="D100" s="27" t="s">
        <v>98</v>
      </c>
      <c r="E100" s="72"/>
      <c r="F100" s="26">
        <v>5</v>
      </c>
      <c r="G100" s="26">
        <v>10</v>
      </c>
      <c r="H100" s="72"/>
      <c r="I100" s="72"/>
      <c r="J100" s="72"/>
      <c r="K100" s="72"/>
      <c r="L100" s="140"/>
    </row>
    <row r="102" spans="2:16" x14ac:dyDescent="0.25">
      <c r="F102" s="48">
        <f>SUM(F5:F100)-F76-F81-F82</f>
        <v>819</v>
      </c>
      <c r="G102" s="48">
        <f>SUM(G5:G100)-G76-G81-G82</f>
        <v>1499</v>
      </c>
      <c r="H102" s="8"/>
      <c r="L102" s="13">
        <f>SUM(L5:L100)</f>
        <v>41754</v>
      </c>
    </row>
    <row r="103" spans="2:16" x14ac:dyDescent="0.25">
      <c r="F103"/>
      <c r="G103"/>
      <c r="H103"/>
    </row>
    <row r="104" spans="2:16" x14ac:dyDescent="0.25">
      <c r="F104"/>
      <c r="G104"/>
      <c r="H104"/>
    </row>
    <row r="105" spans="2:16" x14ac:dyDescent="0.25">
      <c r="B105" s="106"/>
      <c r="C105" s="106"/>
      <c r="D105" s="106"/>
      <c r="E105" s="106"/>
      <c r="F105" s="106"/>
      <c r="G105" s="106"/>
      <c r="H105" s="106"/>
      <c r="I105" s="106"/>
      <c r="J105" s="106"/>
      <c r="K105" s="3"/>
    </row>
    <row r="106" spans="2:16" x14ac:dyDescent="0.25">
      <c r="P106" s="6"/>
    </row>
    <row r="107" spans="2:16" x14ac:dyDescent="0.25">
      <c r="B107" s="2"/>
      <c r="C107" s="2"/>
    </row>
  </sheetData>
  <mergeCells count="159">
    <mergeCell ref="E35:E38"/>
    <mergeCell ref="E12:E15"/>
    <mergeCell ref="C31:C34"/>
    <mergeCell ref="B31:B34"/>
    <mergeCell ref="E31:E34"/>
    <mergeCell ref="C12:C15"/>
    <mergeCell ref="B12:B15"/>
    <mergeCell ref="E17:E20"/>
    <mergeCell ref="C24:C27"/>
    <mergeCell ref="B24:B27"/>
    <mergeCell ref="E24:E27"/>
    <mergeCell ref="C28:C30"/>
    <mergeCell ref="E28:E30"/>
    <mergeCell ref="B28:B30"/>
    <mergeCell ref="L83:L88"/>
    <mergeCell ref="M84:M88"/>
    <mergeCell ref="L89:L92"/>
    <mergeCell ref="L93:L95"/>
    <mergeCell ref="L96:L100"/>
    <mergeCell ref="B64:L64"/>
    <mergeCell ref="L65:L69"/>
    <mergeCell ref="L70:L74"/>
    <mergeCell ref="L75:L77"/>
    <mergeCell ref="B80:L80"/>
    <mergeCell ref="E96:E100"/>
    <mergeCell ref="H96:H100"/>
    <mergeCell ref="I96:I100"/>
    <mergeCell ref="J96:J100"/>
    <mergeCell ref="K96:K100"/>
    <mergeCell ref="J89:J92"/>
    <mergeCell ref="K89:K92"/>
    <mergeCell ref="C93:C95"/>
    <mergeCell ref="B93:B95"/>
    <mergeCell ref="E93:E95"/>
    <mergeCell ref="H93:H95"/>
    <mergeCell ref="I93:I95"/>
    <mergeCell ref="J93:J95"/>
    <mergeCell ref="K93:K95"/>
    <mergeCell ref="L16:L20"/>
    <mergeCell ref="B4:L4"/>
    <mergeCell ref="B23:L23"/>
    <mergeCell ref="L35:L38"/>
    <mergeCell ref="J55:J59"/>
    <mergeCell ref="K55:K59"/>
    <mergeCell ref="E60:E61"/>
    <mergeCell ref="C60:C61"/>
    <mergeCell ref="B60:B61"/>
    <mergeCell ref="H60:H61"/>
    <mergeCell ref="I60:I61"/>
    <mergeCell ref="J60:J61"/>
    <mergeCell ref="K60:K61"/>
    <mergeCell ref="C55:C59"/>
    <mergeCell ref="B55:B59"/>
    <mergeCell ref="E55:E59"/>
    <mergeCell ref="H55:H59"/>
    <mergeCell ref="I55:I59"/>
    <mergeCell ref="K48:K54"/>
    <mergeCell ref="C43:C47"/>
    <mergeCell ref="B43:B47"/>
    <mergeCell ref="E43:E47"/>
    <mergeCell ref="H43:H47"/>
    <mergeCell ref="I43:I47"/>
    <mergeCell ref="K75:K77"/>
    <mergeCell ref="B81:B88"/>
    <mergeCell ref="C81:C88"/>
    <mergeCell ref="E75:E77"/>
    <mergeCell ref="C75:C77"/>
    <mergeCell ref="B75:B77"/>
    <mergeCell ref="H75:H77"/>
    <mergeCell ref="I75:I77"/>
    <mergeCell ref="E83:E88"/>
    <mergeCell ref="B10:B11"/>
    <mergeCell ref="C48:C54"/>
    <mergeCell ref="B48:B54"/>
    <mergeCell ref="E48:E54"/>
    <mergeCell ref="H48:H54"/>
    <mergeCell ref="I48:I54"/>
    <mergeCell ref="K43:K47"/>
    <mergeCell ref="B105:J105"/>
    <mergeCell ref="B16:B20"/>
    <mergeCell ref="B35:B38"/>
    <mergeCell ref="B96:B100"/>
    <mergeCell ref="K65:K69"/>
    <mergeCell ref="C70:C74"/>
    <mergeCell ref="B70:B74"/>
    <mergeCell ref="E70:E74"/>
    <mergeCell ref="H70:H74"/>
    <mergeCell ref="I70:I74"/>
    <mergeCell ref="J70:J74"/>
    <mergeCell ref="K70:K74"/>
    <mergeCell ref="C65:C69"/>
    <mergeCell ref="B65:B69"/>
    <mergeCell ref="E65:E69"/>
    <mergeCell ref="H65:H69"/>
    <mergeCell ref="I65:I69"/>
    <mergeCell ref="E10:E11"/>
    <mergeCell ref="B5:B9"/>
    <mergeCell ref="C96:C100"/>
    <mergeCell ref="C5:C9"/>
    <mergeCell ref="C16:C20"/>
    <mergeCell ref="C35:C38"/>
    <mergeCell ref="J43:J47"/>
    <mergeCell ref="J48:J54"/>
    <mergeCell ref="J65:J69"/>
    <mergeCell ref="E89:E92"/>
    <mergeCell ref="C89:C92"/>
    <mergeCell ref="B89:B92"/>
    <mergeCell ref="H89:H92"/>
    <mergeCell ref="I89:I92"/>
    <mergeCell ref="J75:J77"/>
    <mergeCell ref="B42:L42"/>
    <mergeCell ref="L43:L47"/>
    <mergeCell ref="L48:L54"/>
    <mergeCell ref="L55:L59"/>
    <mergeCell ref="L60:L61"/>
    <mergeCell ref="L5:L9"/>
    <mergeCell ref="E6:E9"/>
    <mergeCell ref="H6:H9"/>
    <mergeCell ref="C10:C11"/>
    <mergeCell ref="K31:K34"/>
    <mergeCell ref="L31:L34"/>
    <mergeCell ref="H35:H38"/>
    <mergeCell ref="I35:I38"/>
    <mergeCell ref="J35:J38"/>
    <mergeCell ref="K35:K38"/>
    <mergeCell ref="H24:H27"/>
    <mergeCell ref="I24:I27"/>
    <mergeCell ref="J24:J27"/>
    <mergeCell ref="K24:K27"/>
    <mergeCell ref="L24:L27"/>
    <mergeCell ref="H28:H30"/>
    <mergeCell ref="I28:I30"/>
    <mergeCell ref="J28:J30"/>
    <mergeCell ref="K28:K30"/>
    <mergeCell ref="L28:L30"/>
    <mergeCell ref="K6:K9"/>
    <mergeCell ref="K10:K11"/>
    <mergeCell ref="L10:L11"/>
    <mergeCell ref="K12:K15"/>
    <mergeCell ref="L12:L15"/>
    <mergeCell ref="K17:K20"/>
    <mergeCell ref="H83:H88"/>
    <mergeCell ref="I83:I88"/>
    <mergeCell ref="J83:J88"/>
    <mergeCell ref="K83:K88"/>
    <mergeCell ref="H10:H11"/>
    <mergeCell ref="H12:H15"/>
    <mergeCell ref="H17:H20"/>
    <mergeCell ref="I6:I9"/>
    <mergeCell ref="I10:I11"/>
    <mergeCell ref="I12:I15"/>
    <mergeCell ref="I17:I20"/>
    <mergeCell ref="J6:J9"/>
    <mergeCell ref="J10:J11"/>
    <mergeCell ref="J12:J15"/>
    <mergeCell ref="J17:J20"/>
    <mergeCell ref="H31:H34"/>
    <mergeCell ref="I31:I34"/>
    <mergeCell ref="J31:J34"/>
  </mergeCells>
  <hyperlinks>
    <hyperlink ref="B5:B9" r:id="rId1" display="..\..\..\..\FOTOS PRESUPUESTOS\FOTOS PRESUP\Allsun Hotels\CALVIA\Paguera Park" xr:uid="{CCE25916-222F-4C39-A280-165A59B2C580}"/>
    <hyperlink ref="B10" r:id="rId2" xr:uid="{0C871B65-A240-4FA8-B507-734A6166DD2C}"/>
    <hyperlink ref="B12" r:id="rId3" xr:uid="{C7B1BCD2-CEB8-4007-A863-C3915154F154}"/>
    <hyperlink ref="B16:B20" r:id="rId4" display="..\..\..\..\FOTOS PRESUPUESTOS\FOTOS PRESUP\Allsun Hotels\CALVIA\Bella Paguera" xr:uid="{7670E0AC-81C4-46D9-8A7C-17CBC6A5A8DF}"/>
    <hyperlink ref="B24" r:id="rId5" xr:uid="{47AA1C41-DE4E-40D7-87D1-ABD5B966E69C}"/>
    <hyperlink ref="B28" r:id="rId6" xr:uid="{7FB1AA6C-BADA-4DE9-B05F-746B74F03E0E}"/>
    <hyperlink ref="B31" r:id="rId7" xr:uid="{F8CF4AEE-8D0C-4ED9-8FE0-3878DAF521F5}"/>
    <hyperlink ref="B35:B38" r:id="rId8" display="..\..\..\..\FOTOS PRESUPUESTOS\FOTOS PRESUP\Allsun Hotels\ARENAL\Cristobal Colon" xr:uid="{1E5A6AEE-A519-40B9-99BA-06C526158D67}"/>
    <hyperlink ref="B39" r:id="rId9" xr:uid="{CFD2C9FB-EF9D-42EC-95F8-0EB06CD2C28E}"/>
    <hyperlink ref="B43:B47" r:id="rId10" display="..\..\..\..\FOTOS PRESUPUESTOS\FOTOS PRESUP\Allsun Hotels\CALA MILLOR\Bahía del Este" xr:uid="{ED585CAA-020A-41EC-B97F-783927AAF004}"/>
    <hyperlink ref="B48:B54" r:id="rId11" display="..\..\..\..\FOTOS PRESUPUESTOS\FOTOS PRESUP\Allsun Hotels\CALA MILLOR\Sumba" xr:uid="{90538381-5490-4BBE-8021-F664E4118F97}"/>
    <hyperlink ref="B55:B59" r:id="rId12" display="..\..\..\..\FOTOS PRESUPUESTOS\FOTOS PRESUP\Allsun Hotels\CALA MILLOR\Borneo" xr:uid="{6BA3603D-D3D9-4016-B105-E64BA6A36B4C}"/>
    <hyperlink ref="B60:B61" r:id="rId13" display="..\..\..\..\FOTOS PRESUPUESTOS\FOTOS PRESUP\Allsun Hotels\CALA MILLOR\Orient Beach" xr:uid="{BDAF82FE-9B2B-40E3-9901-5E39557F569D}"/>
    <hyperlink ref="B65:B69" r:id="rId14" display="..\..\..\..\FOTOS PRESUPUESTOS\FOTOS PRESUP\Allsun Hotels\CALA RATJADA\Lux de Mar" xr:uid="{11C41D1C-24CA-4A6D-AB58-CC27EC3549CD}"/>
    <hyperlink ref="B70:B74" r:id="rId15" display="..\..\..\..\FOTOS PRESUPUESTOS\FOTOS PRESUP\Allsun Hotels\CALA RATJADA\Illot Park" xr:uid="{9DE297B4-0A51-47A2-AEF6-463E893F7746}"/>
    <hyperlink ref="B75:B77" r:id="rId16" display="..\..\..\..\FOTOS PRESUPUESTOS\FOTOS PRESUP\Allsun Hotels\CALA RATJADA\Lago playa park" xr:uid="{C4BF7646-3F57-465F-B43C-42A94E7E4C2D}"/>
    <hyperlink ref="B81:B88" r:id="rId17" display="..\..\..\..\FOTOS PRESUPUESTOS\FOTOS PRESUP\Allsun Hotels\ALCUDIA\Estrella y Coral" xr:uid="{36E53729-2F14-4850-9338-98596587863F}"/>
    <hyperlink ref="B89:B92" r:id="rId18" display="..\..\..\..\FOTOS PRESUPUESTOS\FOTOS PRESUP\Allsun Hotels\ALCUDIA\Orquidea Playa" xr:uid="{D4FE1BD2-BE28-461B-9075-2024B7383EA6}"/>
    <hyperlink ref="B93:B95" r:id="rId19" display="..\..\..\..\FOTOS PRESUPUESTOS\FOTOS PRESUP\Allsun Hotels\ALCUDIA\Eden Alcudia" xr:uid="{AB7CC395-E053-48C0-AD94-9B7C5B144BDB}"/>
    <hyperlink ref="B96:B100" r:id="rId20" display="..\..\..\..\FOTOS PRESUPUESTOS\FOTOS PRESUP\Allsun Hotels\ALCUDIA\Eden Playa" xr:uid="{EA229F55-09EB-4837-81F1-8E1E2D59DB9F}"/>
  </hyperlinks>
  <pageMargins left="0.70866141732283472" right="0.70866141732283472" top="0.74803149606299213" bottom="0.74803149606299213" header="0.31496062992125984" footer="0.31496062992125984"/>
  <pageSetup paperSize="9" scale="34" orientation="portrait"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F9619A8C7AB8428C836871EA3D6D55" ma:contentTypeVersion="4" ma:contentTypeDescription="Crear nuevo documento." ma:contentTypeScope="" ma:versionID="823033e2c2e92745a32b76ac2a11f8f3">
  <xsd:schema xmlns:xsd="http://www.w3.org/2001/XMLSchema" xmlns:xs="http://www.w3.org/2001/XMLSchema" xmlns:p="http://schemas.microsoft.com/office/2006/metadata/properties" xmlns:ns3="97b95b5a-4c0d-4429-b88d-30214f3aa99f" targetNamespace="http://schemas.microsoft.com/office/2006/metadata/properties" ma:root="true" ma:fieldsID="0dbdad6749deba33ddfef3a1fd94aeeb" ns3:_="">
    <xsd:import namespace="97b95b5a-4c0d-4429-b88d-30214f3aa99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b95b5a-4c0d-4429-b88d-30214f3aa9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03AA1D5-9076-445E-95C7-79379019AE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b95b5a-4c0d-4429-b88d-30214f3aa9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01D097-9F24-4920-8613-E14CCBA859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44D447-AFBB-4C0E-A458-FF60C21751AE}">
  <ds:schemaRefs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97b95b5a-4c0d-4429-b88d-30214f3aa99f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Carina  Romero</dc:creator>
  <cp:lastModifiedBy>Carina  Romero</cp:lastModifiedBy>
  <cp:lastPrinted>2024-10-31T09:25:27Z</cp:lastPrinted>
  <dcterms:created xsi:type="dcterms:W3CDTF">2024-10-18T08:57:09Z</dcterms:created>
  <dcterms:modified xsi:type="dcterms:W3CDTF">2024-10-31T11:34:16Z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0x010100BAF9619A8C7AB8428C836871EA3D6D55</vt:lpwstr>
  </property>
</Properties>
</file>